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300" windowHeight="8892" activeTab="0"/>
  </bookViews>
  <sheets>
    <sheet name="Hjælpeskema" sheetId="1" r:id="rId1"/>
    <sheet name="DP-blanket DK" sheetId="2" r:id="rId2"/>
    <sheet name="DP-blanket UK" sheetId="3" r:id="rId3"/>
  </sheets>
  <externalReferences>
    <externalReference r:id="rId6"/>
  </externalReferences>
  <definedNames>
    <definedName name="_xlnm.Print_Area" localSheetId="1">'DP-blanket DK'!$A$1:$AS$70</definedName>
    <definedName name="_xlnm.Print_Area" localSheetId="2">'DP-blanket UK'!$A$1:$AU$70</definedName>
    <definedName name="_xlnm.Print_Area" localSheetId="0">'Hjælpeskema'!$A$1:$P$76</definedName>
  </definedNames>
  <calcPr fullCalcOnLoad="1"/>
</workbook>
</file>

<file path=xl/comments1.xml><?xml version="1.0" encoding="utf-8"?>
<comments xmlns="http://schemas.openxmlformats.org/spreadsheetml/2006/main">
  <authors>
    <author>fl-sfs</author>
    <author>Finn Lorentzen</author>
  </authors>
  <commentList>
    <comment ref="E42" authorId="0">
      <text>
        <r>
          <rPr>
            <sz val="8"/>
            <rFont val="Tahoma"/>
            <family val="2"/>
          </rPr>
          <t xml:space="preserve">Den søfarendes løn/sygehyre pr. måned ved sygdommens indtræden
</t>
        </r>
      </text>
    </comment>
    <comment ref="E46" authorId="0">
      <text>
        <r>
          <rPr>
            <sz val="8"/>
            <rFont val="Tahoma"/>
            <family val="2"/>
          </rPr>
          <t xml:space="preserve">Benyttes, hvis der efterfølgende er sket ændringer i hyrens størrelse
</t>
        </r>
      </text>
    </comment>
    <comment ref="E35" authorId="0">
      <text>
        <r>
          <rPr>
            <sz val="8"/>
            <rFont val="Tahoma"/>
            <family val="2"/>
          </rPr>
          <t xml:space="preserve">1. hele sygedag ved fuld uarbejdsdygtighed eller fravær i forbindelse med graviditet/barsel
</t>
        </r>
      </text>
    </comment>
    <comment ref="O40" authorId="0">
      <text>
        <r>
          <rPr>
            <sz val="8"/>
            <rFont val="Tahoma"/>
            <family val="2"/>
          </rPr>
          <t xml:space="preserve">Retten til sygedagpenge fra arbejdsgiveren gælder, selv om ansættelsesforholdet ophører inden udløbet af arbejdsdsgiverperioden, medmindre arbejdsgiveren dokumenterer, at fratrædelsestidspunktet var fastsat før sygdommens indtræden.
I så fald refunderer SFS sygedagpengene i den resterende del af arbejdsgiverperioden.
</t>
        </r>
      </text>
    </comment>
    <comment ref="E37" authorId="1">
      <text>
        <r>
          <rPr>
            <sz val="9"/>
            <rFont val="Tahoma"/>
            <family val="2"/>
          </rPr>
          <t xml:space="preserve">SFS udbetaler kun barselsdagpege til søfarende i udlandet.
Ved ophold her i landet eller ved ankomst her til landet overgår udbetalingen af barselsdagpenge til Udbetaling Danmark efter barselslovens regler.
</t>
        </r>
      </text>
    </comment>
    <comment ref="N27" authorId="1">
      <text>
        <r>
          <rPr>
            <sz val="9"/>
            <rFont val="Tahoma"/>
            <family val="2"/>
          </rPr>
          <t>Er den søfarende ikke rederiansat eller ansat på tidsbegrænset tjenesteaftale, anses den søfarende som skibsansat</t>
        </r>
      </text>
    </comment>
  </commentList>
</comments>
</file>

<file path=xl/sharedStrings.xml><?xml version="1.0" encoding="utf-8"?>
<sst xmlns="http://schemas.openxmlformats.org/spreadsheetml/2006/main" count="417" uniqueCount="322">
  <si>
    <t>Sygdommens art</t>
  </si>
  <si>
    <t xml:space="preserve"> ja</t>
  </si>
  <si>
    <t xml:space="preserve"> Skibets navn</t>
  </si>
  <si>
    <t>til og med</t>
  </si>
  <si>
    <t>Sygedagpenge til søfarende</t>
  </si>
  <si>
    <t xml:space="preserve">  Hvis ja: </t>
  </si>
  <si>
    <t xml:space="preserve"> nej</t>
  </si>
  <si>
    <t>Søfartsstyrelsen</t>
  </si>
  <si>
    <t xml:space="preserve">Anmodning om refusion af </t>
  </si>
  <si>
    <t>sygehyre og kostpenge</t>
  </si>
  <si>
    <t>sygedagpenge til søfarende</t>
  </si>
  <si>
    <t xml:space="preserve"> Anden årsag.</t>
  </si>
  <si>
    <t>A-kassens navn og tlf. nr.</t>
  </si>
  <si>
    <t xml:space="preserve"> Statsborgerskab</t>
  </si>
  <si>
    <t xml:space="preserve"> CPR-nummer</t>
  </si>
  <si>
    <t>til og med den</t>
  </si>
  <si>
    <t>og fra den</t>
  </si>
  <si>
    <t xml:space="preserve"> nej </t>
  </si>
  <si>
    <t>Den søfarendes underskrift</t>
  </si>
  <si>
    <t>Statsborgerskab</t>
  </si>
  <si>
    <t>Skibets navn</t>
  </si>
  <si>
    <t>Stilling om bord</t>
  </si>
  <si>
    <t>Oplysningerne afgives under strafansvar</t>
  </si>
  <si>
    <t>fra den</t>
  </si>
  <si>
    <t>Navn</t>
  </si>
  <si>
    <t>Sejler skibet udelukkende i indenrigsfart</t>
  </si>
  <si>
    <t>Sygdommens art mv.</t>
  </si>
  <si>
    <t>Ansættelse, forhyring</t>
  </si>
  <si>
    <t>Identifikation</t>
  </si>
  <si>
    <t>Ansat &gt; 13 ug.</t>
  </si>
  <si>
    <t>Arb.skade</t>
  </si>
  <si>
    <t>KP for d. 31.</t>
  </si>
  <si>
    <t>hosp.indlagt</t>
  </si>
  <si>
    <t>Rederiet er berettiget til at få refunderet de dagpenge, som den søfarende ellers ville have ret til fra Søfartsstyrelsen, dog højest med</t>
  </si>
  <si>
    <t>med et beløb svarende til den udbetalte løn eller sygehyre for samme tidsrum.</t>
  </si>
  <si>
    <t>Refusion af kostpenge ydes under fortsat sygdom i Danmark i op til 6 uger fra ankomst til Danmark (i udlandet, Færøerne og Grønland</t>
  </si>
  <si>
    <t>i op til 18 uger), dog ikke under hospitalsophold.</t>
  </si>
  <si>
    <t xml:space="preserve">  ja, fra den</t>
  </si>
  <si>
    <t>Supplerende oplysninger</t>
  </si>
  <si>
    <t>(kan evt. forlænges)</t>
  </si>
  <si>
    <t>og dækningsperioden på 18 uger udløber</t>
  </si>
  <si>
    <t>og udløber den</t>
  </si>
  <si>
    <t>Almindelig DP-refusionsperiode starter den</t>
  </si>
  <si>
    <t>Hjælpeskema</t>
  </si>
  <si>
    <t>Den underskrevne dagpengeblanket benyttes både som anmodning</t>
  </si>
  <si>
    <t>om refusion af udbetalt sygehyre og som anmodning om udbetaling</t>
  </si>
  <si>
    <t>af sygedagpenge direkte til den søfarende.</t>
  </si>
  <si>
    <t>og den søfarende fortsat er uarbejdsdygtig.</t>
  </si>
  <si>
    <t>Sidstnævnte dog kun hvis rederiets sygehyreforpligtelse er ophørt,</t>
  </si>
  <si>
    <t>Den søfarendes navn og adresse</t>
  </si>
  <si>
    <t xml:space="preserve"> Stilling om bord</t>
  </si>
  <si>
    <t>CPR-nummer / fødselsdato og år</t>
  </si>
  <si>
    <t>Sygehyre I</t>
  </si>
  <si>
    <t>Sygehyre II</t>
  </si>
  <si>
    <t xml:space="preserve"> Sygdommens art</t>
  </si>
  <si>
    <t xml:space="preserve"> opsagt</t>
  </si>
  <si>
    <t xml:space="preserve"> Har den søfarende under sygdommen været indlagt på hospital eller lignende</t>
  </si>
  <si>
    <t>Rederiets navn og adresse m.m.</t>
  </si>
  <si>
    <t xml:space="preserve"> Rederiets CVR-/ SE-nr.</t>
  </si>
  <si>
    <t xml:space="preserve"> Er ansættelsesforholdet</t>
  </si>
  <si>
    <t>1. Oplysninger om den søfarende</t>
  </si>
  <si>
    <t xml:space="preserve"> Faktisk fødselsdato</t>
  </si>
  <si>
    <t>Periode-placering</t>
  </si>
  <si>
    <t>Antal dage</t>
  </si>
  <si>
    <t>Datoværdi</t>
  </si>
  <si>
    <t>Start</t>
  </si>
  <si>
    <t>Slut</t>
  </si>
  <si>
    <t>kr.</t>
  </si>
  <si>
    <t>1/30 hyre</t>
  </si>
  <si>
    <t xml:space="preserve"> rederiansat</t>
  </si>
  <si>
    <t>Hvis barsel: Forventet fødselsdato</t>
  </si>
  <si>
    <t>Hvis barsel: Faktisk fødselsdato</t>
  </si>
  <si>
    <t xml:space="preserve"> Kontaktperson og tlf. nr.</t>
  </si>
  <si>
    <t>4. Erklæring fra den søfarende / anmodning om sygedagpenge ved fortsat sygdom</t>
  </si>
  <si>
    <t xml:space="preserve">  </t>
  </si>
  <si>
    <t xml:space="preserve"> Er den søfarende </t>
  </si>
  <si>
    <t>CVR / SE nr.</t>
  </si>
  <si>
    <t>Evt. E-mail</t>
  </si>
  <si>
    <t>Evt. telefon</t>
  </si>
  <si>
    <t xml:space="preserve"> Evt. e-mail adresse</t>
  </si>
  <si>
    <t xml:space="preserve"> Er kostpenge udbetalt separat ud</t>
  </si>
  <si>
    <t xml:space="preserve"> over sygehyren</t>
  </si>
  <si>
    <t xml:space="preserve"> forsikringen</t>
  </si>
  <si>
    <t xml:space="preserve"> Evt. tlf.nr.</t>
  </si>
  <si>
    <t xml:space="preserve"> eller en erhvervssygdom</t>
  </si>
  <si>
    <t xml:space="preserve"> Skyldes sygdommen en arbejdsskade </t>
  </si>
  <si>
    <t xml:space="preserve"> Hvis ja:  Er sagen anmeldt til ulykkes-</t>
  </si>
  <si>
    <t xml:space="preserve"> Ansættelsesforholdet  er opsagt til</t>
  </si>
  <si>
    <t xml:space="preserve"> fratrædelse</t>
  </si>
  <si>
    <t>3. Udbetalt løn og refusionsanmodning m.m.</t>
  </si>
  <si>
    <t xml:space="preserve">  Bekræfter du de ovenstående givne oplysninger</t>
  </si>
  <si>
    <t xml:space="preserve">  Er du stadig uarbejdsdygtig på grund af sygdom</t>
  </si>
  <si>
    <t>Kostpenge (udover sygehyre)</t>
  </si>
  <si>
    <t>2. Oplysninger om rederiet</t>
  </si>
  <si>
    <t xml:space="preserve">  samtidig indsendes.</t>
  </si>
  <si>
    <t>skal du maksimere dette skærmbillede. DP-blanketten udskrives og</t>
  </si>
  <si>
    <t>Besvar følgende:</t>
  </si>
  <si>
    <t>Kostpenge</t>
  </si>
  <si>
    <t>(kalender dage)</t>
  </si>
  <si>
    <t>sats</t>
  </si>
  <si>
    <t>Skyldes sygd. en arb.skade / erhvervssygd.</t>
  </si>
  <si>
    <t>I alt hyre I og II</t>
  </si>
  <si>
    <t xml:space="preserve"> 1.  Løn, sygehyre pr. md.</t>
  </si>
  <si>
    <t xml:space="preserve">      Løn, sygehyre pr. md.</t>
  </si>
  <si>
    <t xml:space="preserve"> 2.  Kostpenge pr. dag</t>
  </si>
  <si>
    <t xml:space="preserve">i alt </t>
  </si>
  <si>
    <t>i alt</t>
  </si>
  <si>
    <t>Hvis KP er udb. separat, angives:</t>
  </si>
  <si>
    <r>
      <t xml:space="preserve">Nedenstående skema er et hjælpeskema, som </t>
    </r>
    <r>
      <rPr>
        <u val="single"/>
        <sz val="8"/>
        <rFont val="Arial"/>
        <family val="2"/>
      </rPr>
      <t>ikke</t>
    </r>
    <r>
      <rPr>
        <sz val="8"/>
        <rFont val="Arial"/>
        <family val="2"/>
      </rPr>
      <t xml:space="preserve"> skal indsendes</t>
    </r>
  </si>
  <si>
    <t xml:space="preserve">til Søfartsstyrelsen. Det udfyldes direkte på skærmen, hvorved </t>
  </si>
  <si>
    <t xml:space="preserve">skemaets oplysninger overføres automatisk til den DP-blanket, der </t>
  </si>
  <si>
    <t xml:space="preserve">skal indsendes til Søfartsstyrelsen. Når hjælpeskemaet er udfyldt, </t>
  </si>
  <si>
    <t>hentes DP-blanketten frem ved nederst i skærmbilledet at trykke på</t>
  </si>
  <si>
    <t>fanen for henholdsvis en dansk eller en engelsk udgave.</t>
  </si>
  <si>
    <t>1. Information about seafarer</t>
  </si>
  <si>
    <t xml:space="preserve"> no</t>
  </si>
  <si>
    <t>from</t>
  </si>
  <si>
    <t xml:space="preserve"> Is the sickness due to industrial injury</t>
  </si>
  <si>
    <t xml:space="preserve"> or industrial disease?</t>
  </si>
  <si>
    <t>2. Information about shipping company</t>
  </si>
  <si>
    <t>3. Paid wages and request for refunding, etc.</t>
  </si>
  <si>
    <t>to, incl.</t>
  </si>
  <si>
    <t>total</t>
  </si>
  <si>
    <t>and from</t>
  </si>
  <si>
    <t xml:space="preserve"> If the shipping company considers itself exempt from paying benefits during the employer period, please indicate the reason:</t>
  </si>
  <si>
    <t>Shipping company/master</t>
  </si>
  <si>
    <t>4. Declaration from seafarer / request for sickness benefits in case of continued sickness</t>
  </si>
  <si>
    <t>Seafarer's signature</t>
  </si>
  <si>
    <t>Name and phone no. of unemployment fund</t>
  </si>
  <si>
    <t>The information is given under penalty of law</t>
  </si>
  <si>
    <t>Hvis arkfanerne "DP-blanket DK" og "DP-blanket UK" ikke er synlige,</t>
  </si>
  <si>
    <t xml:space="preserve"> ID no.</t>
  </si>
  <si>
    <t xml:space="preserve"> Citizenship</t>
  </si>
  <si>
    <t xml:space="preserve"> Has food allowance been paid</t>
  </si>
  <si>
    <t xml:space="preserve"> separately</t>
  </si>
  <si>
    <t xml:space="preserve"> employed?</t>
  </si>
  <si>
    <t xml:space="preserve"> Position on board</t>
  </si>
  <si>
    <t xml:space="preserve"> Ship exclusively engaged on domestic</t>
  </si>
  <si>
    <t xml:space="preserve"> voyages?</t>
  </si>
  <si>
    <t xml:space="preserve"> Notice is given to terminate position</t>
  </si>
  <si>
    <t xml:space="preserve"> Actual date of birth</t>
  </si>
  <si>
    <t xml:space="preserve"> been notified?</t>
  </si>
  <si>
    <t xml:space="preserve"> Contact person and phone no.</t>
  </si>
  <si>
    <t xml:space="preserve"> Postal code, city</t>
  </si>
  <si>
    <t xml:space="preserve"> If yes:</t>
  </si>
  <si>
    <t xml:space="preserve"> Do you confirm the above information?</t>
  </si>
  <si>
    <t xml:space="preserve"> Are you still unfit for duty due to sickness?</t>
  </si>
  <si>
    <t xml:space="preserve"> benefits?</t>
  </si>
  <si>
    <t xml:space="preserve"> Member of unempl. fund and entitled to receive</t>
  </si>
  <si>
    <t xml:space="preserve"> from (dd-mm-yyyy)</t>
  </si>
  <si>
    <t xml:space="preserve">      Fortsætter lønudbetalingen efter den</t>
  </si>
  <si>
    <t xml:space="preserve"> yes</t>
  </si>
  <si>
    <t xml:space="preserve"> yes, from</t>
  </si>
  <si>
    <t>Sygedagpenge til den søfarende m.m.</t>
  </si>
  <si>
    <t xml:space="preserve">  Er du dagpengeberettiget medlem af en a-kasse</t>
  </si>
  <si>
    <t xml:space="preserve"> Sejler skibet udelukkende i</t>
  </si>
  <si>
    <t xml:space="preserve"> indenrigsfart</t>
  </si>
  <si>
    <t xml:space="preserve"> Er den søfarende ansat på tidsbegrænset aftale,</t>
  </si>
  <si>
    <t>Antal dg.</t>
  </si>
  <si>
    <t>Sygedagpenge, barseldagpenge</t>
  </si>
  <si>
    <t>Refusion af sygedagpenge til rederiet</t>
  </si>
  <si>
    <t>Land</t>
  </si>
  <si>
    <t>Svar</t>
  </si>
  <si>
    <t xml:space="preserve">Hvis besvar. med </t>
  </si>
  <si>
    <t>til sp:</t>
  </si>
  <si>
    <t>ja/nej= 1, ellers 0</t>
  </si>
  <si>
    <t>Påmønst.dato (dd-mm-åååå)</t>
  </si>
  <si>
    <t>Har den søfarende før fraværet uafbrudt været</t>
  </si>
  <si>
    <t>Afmønst.dato (dd-mm-åååå)</t>
  </si>
  <si>
    <t>fra dato (dd-mm-åååå)</t>
  </si>
  <si>
    <t>til og med dato (dd-mm-åååå)</t>
  </si>
  <si>
    <t>Fortsætter lønudbetalingen efter den</t>
  </si>
  <si>
    <t>KP pr. dag,</t>
  </si>
  <si>
    <t>fra dato (dd-mm-åå)</t>
  </si>
  <si>
    <t>til og med dato (dd-mm-åå)</t>
  </si>
  <si>
    <t>Ny forlænget AP fra</t>
  </si>
  <si>
    <t>21 til 30 dage starter</t>
  </si>
  <si>
    <t xml:space="preserve"> før sygdommens  indtræden</t>
  </si>
  <si>
    <t xml:space="preserve"> Hvis ja:  Fratrædelsestidspunktet før sygdommens</t>
  </si>
  <si>
    <t xml:space="preserve"> indtræden var fastsat til </t>
  </si>
  <si>
    <t xml:space="preserve"> Var fratrædelsestidspunktet fastsat </t>
  </si>
  <si>
    <t xml:space="preserve"> Påmønstringsdato</t>
  </si>
  <si>
    <t xml:space="preserve"> Afmønstringsdato</t>
  </si>
  <si>
    <t>ansat i de seneste:</t>
  </si>
  <si>
    <t>1. hele fraværsdag (dd-mm-åååå)</t>
  </si>
  <si>
    <t>til og med dato  (dd-mm-åååå)</t>
  </si>
  <si>
    <t>fra dato  (dd-mm-åååå)</t>
  </si>
  <si>
    <t xml:space="preserve"> Hvis rederiet mener sig fritaget for udbetaling af dagpenge i arbejdsgiverperioden, oplyses årsagen. Dokumentation skal vedlægges.</t>
  </si>
  <si>
    <t>Aktuel udmønst.periode:</t>
  </si>
  <si>
    <t xml:space="preserve"> Aktuel løn / syge-</t>
  </si>
  <si>
    <t xml:space="preserve"> hyre pr. måned</t>
  </si>
  <si>
    <t xml:space="preserve"> Rederiets navn</t>
  </si>
  <si>
    <t xml:space="preserve"> Vej, nr.</t>
  </si>
  <si>
    <t xml:space="preserve"> Postnummer, by</t>
  </si>
  <si>
    <t xml:space="preserve"> Bankkonto, hvortil refusion kan overføres</t>
  </si>
  <si>
    <t>Rederiet forsikret iht. § 19 i bek. 728/2012 om</t>
  </si>
  <si>
    <t>Anden årsag til bortfald af arbejdsgiverperiode</t>
  </si>
  <si>
    <t>Hel el. delvis bortfald af arbejdsgiverperiode</t>
  </si>
  <si>
    <t>Hvis der anmodes om refusion af dagp. i arbejds-</t>
  </si>
  <si>
    <t>giverperioden angives årsagen (fuld periode 30</t>
  </si>
  <si>
    <t>dg). Dokumentation skal vedlægges.</t>
  </si>
  <si>
    <t>ansættelse, arbejdsløshedsdagpenge, sygedagpenge, betalt ferie og frihed m.m.)</t>
  </si>
  <si>
    <t>Valuta / møntenhed (ISO kode)</t>
  </si>
  <si>
    <t>Hvis ja: Er den anmeldt til forsikringsselskabet</t>
  </si>
  <si>
    <t>I alt</t>
  </si>
  <si>
    <t>x</t>
  </si>
  <si>
    <t>Til brug for</t>
  </si>
  <si>
    <t>sam.kædn.</t>
  </si>
  <si>
    <t>I. Sygehyre pr. måned</t>
  </si>
  <si>
    <t>II. Sygehyre pr. måned</t>
  </si>
  <si>
    <t xml:space="preserve"> under sygdommen.</t>
  </si>
  <si>
    <t xml:space="preserve"> under strafansvar.</t>
  </si>
  <si>
    <t xml:space="preserve"> Erklæringen, der tillige gælder oplysningerne under punkt 1-3 afgives </t>
  </si>
  <si>
    <t xml:space="preserve"> Første hele syge- / fraværs-</t>
  </si>
  <si>
    <t xml:space="preserve"> dag</t>
  </si>
  <si>
    <t xml:space="preserve"> fødsel</t>
  </si>
  <si>
    <t xml:space="preserve"> Hvis barsel:  Forventet </t>
  </si>
  <si>
    <t xml:space="preserve"> Har den søfarende været ansat i rederiet i</t>
  </si>
  <si>
    <t xml:space="preserve">Dato: </t>
  </si>
  <si>
    <t xml:space="preserve"> nej,  sidste sygedag er den</t>
  </si>
  <si>
    <t xml:space="preserve">Dato:        </t>
  </si>
  <si>
    <t xml:space="preserve"> /</t>
  </si>
  <si>
    <t xml:space="preserve"> Refusion udbedes for løn / sygehyre / dagpenge / kostpenge udbetalt </t>
  </si>
  <si>
    <t>Sickness benefits for seafarers</t>
  </si>
  <si>
    <t>Request for refunding of sickness</t>
  </si>
  <si>
    <t>Danish Maritime</t>
  </si>
  <si>
    <t>benefits and maternity pay to seafarers</t>
  </si>
  <si>
    <t>Authority</t>
  </si>
  <si>
    <t>Request for refunding of paid wages/</t>
  </si>
  <si>
    <t>sickness pay and food allowance (FA)</t>
  </si>
  <si>
    <t>www.dma.dk</t>
  </si>
  <si>
    <t xml:space="preserve"> Seafarer´s name and address</t>
  </si>
  <si>
    <t xml:space="preserve"> E-mail address, if relevant</t>
  </si>
  <si>
    <t xml:space="preserve"> Amount of wages</t>
  </si>
  <si>
    <t xml:space="preserve"> per month</t>
  </si>
  <si>
    <t xml:space="preserve"> Has seafarer been employed by the company for more </t>
  </si>
  <si>
    <t xml:space="preserve"> Date of signing on</t>
  </si>
  <si>
    <t>Days</t>
  </si>
  <si>
    <t xml:space="preserve"> Date of signing off</t>
  </si>
  <si>
    <t xml:space="preserve"> Was date of resignation/dismissal set</t>
  </si>
  <si>
    <t>If yes: Date of resignation/dismissal before start</t>
  </si>
  <si>
    <t xml:space="preserve"> is the seafarer company</t>
  </si>
  <si>
    <t xml:space="preserve"> before start of sickness?</t>
  </si>
  <si>
    <t>of sickness set as:</t>
  </si>
  <si>
    <t xml:space="preserve"> Ship´s name</t>
  </si>
  <si>
    <t xml:space="preserve"> Has the seafarer resigned/</t>
  </si>
  <si>
    <t>no</t>
  </si>
  <si>
    <t xml:space="preserve"> been dismissed?</t>
  </si>
  <si>
    <t xml:space="preserve"> First full day lost through </t>
  </si>
  <si>
    <t xml:space="preserve"> Nature of sickness</t>
  </si>
  <si>
    <t xml:space="preserve"> Is seafarer employed acc. to a time-limited contract,</t>
  </si>
  <si>
    <t xml:space="preserve"> illness</t>
  </si>
  <si>
    <t xml:space="preserve"> If yes: has the insurance company and DMA</t>
  </si>
  <si>
    <t xml:space="preserve"> birth</t>
  </si>
  <si>
    <t xml:space="preserve"> Shipping company´s name</t>
  </si>
  <si>
    <t xml:space="preserve"> Street, no</t>
  </si>
  <si>
    <t xml:space="preserve"> Company CVR no./SE no.</t>
  </si>
  <si>
    <t xml:space="preserve"> Sickness pay / month</t>
  </si>
  <si>
    <t xml:space="preserve"> Food allowance a day</t>
  </si>
  <si>
    <t xml:space="preserve"> 3.  Will the pay / wages be continued after</t>
  </si>
  <si>
    <t xml:space="preserve"> Has the seafarer been hospitalized during the sickness?</t>
  </si>
  <si>
    <t>Date:</t>
  </si>
  <si>
    <t xml:space="preserve"> The declaration, which also covers information given under items</t>
  </si>
  <si>
    <t xml:space="preserve"> 1-3, is made under penalty of the law.</t>
  </si>
  <si>
    <t xml:space="preserve">Date: </t>
  </si>
  <si>
    <t>Rederi / skibsførers underskrift</t>
  </si>
  <si>
    <t xml:space="preserve"> Other reason.</t>
  </si>
  <si>
    <t xml:space="preserve"> Den søfarendes navn og adresse</t>
  </si>
  <si>
    <t xml:space="preserve"> The company has paid the following amounts during sickness (sickness pay, 1 month= 30 days):</t>
  </si>
  <si>
    <t>Vej / nr.</t>
  </si>
  <si>
    <t>Postnr. / by</t>
  </si>
  <si>
    <t xml:space="preserve"> Under sygdommen har rederiet udbetalt  (løn, sygehyre, 1 måned= 30 dage):</t>
  </si>
  <si>
    <t>Fraværet er begyndt inden 8 uger efter ansæt-</t>
  </si>
  <si>
    <t xml:space="preserve"> Bank / giro account no.</t>
  </si>
  <si>
    <t>Udbetalt hyre, kostp. under sygd.</t>
  </si>
  <si>
    <t>Har den søf. under sygd. været indlagt på hosp.</t>
  </si>
  <si>
    <t xml:space="preserve"> no, I am fit for duty from (date)   </t>
  </si>
  <si>
    <t>Hvis den søfarende har været ansat i kortere tid end 26 uger før 1. hele sygedag og sygd. ikke skyldes en arbejdsskade, skal dokumen-</t>
  </si>
  <si>
    <t>tation vedlægges for den søfarendes tilknytning til arbejdsmarkedet de sidste 26 uger før sygdommens indtræden (perioder med</t>
  </si>
  <si>
    <t xml:space="preserve"> jf. sømandslovens § 1, stk. 3</t>
  </si>
  <si>
    <t xml:space="preserve"> cf. sect. 1(3) of  seamen's act?</t>
  </si>
  <si>
    <t xml:space="preserve"> If maternity: expected </t>
  </si>
  <si>
    <t>Bankkonto</t>
  </si>
  <si>
    <t>Kontaktpers./tlf.</t>
  </si>
  <si>
    <t>oprindelig formel</t>
  </si>
  <si>
    <t>ændret til</t>
  </si>
  <si>
    <t>kontrol formel</t>
  </si>
  <si>
    <t xml:space="preserve">Refusion fra </t>
  </si>
  <si>
    <t xml:space="preserve">Hvis fastsat fratrædelsestidspunkt kan dokumenteres før udløbet af </t>
  </si>
  <si>
    <t>norrmal arbejdsgiverperiode (AP) kan arbejdsgiverperioden afkortes</t>
  </si>
  <si>
    <t>tilsvarende og der vil kunne ydes refusion af dagpenge fra aftalt fra-</t>
  </si>
  <si>
    <t>trædelse frem til udløbet af den oprindelige arbejdsgiverperiode (uan-</t>
  </si>
  <si>
    <t>set om den søfarende opfylder beskæftigelseskravet overfor SFS).</t>
  </si>
  <si>
    <t>Er fratræd.tidspk. fastsat før sygd.s indtræden</t>
  </si>
  <si>
    <t>Er den søfarendes ansættelsesforhold opsagt</t>
  </si>
  <si>
    <t>Rederiansat</t>
  </si>
  <si>
    <t>Er den søfarende (jf. lov om søf.s ansæt.forhold):</t>
  </si>
  <si>
    <t>Ansat på tidsbegrænset tjenesteaftale</t>
  </si>
  <si>
    <t>Se nederst under supplerende oplysninger</t>
  </si>
  <si>
    <t>Periodekonvertering:</t>
  </si>
  <si>
    <t xml:space="preserve"> Tlf.  72 19 60 00</t>
  </si>
  <si>
    <t xml:space="preserve"> Refunding is requested for wages / sick pay / food allowance</t>
  </si>
  <si>
    <t xml:space="preserve"> Note! In the case of possible right to sickness benefits from the DMA, please make sure that your contact information in Section 1 is complete and correct.</t>
  </si>
  <si>
    <t xml:space="preserve">  NB! Ved overgang fra sygehyre til dagpenge fra Søfartsstyrelsen skal ny lægeattest og oplysning om bankkonto (reg.nr. og kto.nr.)</t>
  </si>
  <si>
    <t xml:space="preserve"> paid during sickness. </t>
  </si>
  <si>
    <t>Caspar Brands Plads 9</t>
  </si>
  <si>
    <t>4220 Korsør</t>
  </si>
  <si>
    <t xml:space="preserve"> Rederiet forsikret efter § 19 i bekendtgørelse nr. 728/2012 om sygedagpenge til søfarende.</t>
  </si>
  <si>
    <t>DK-4220 Korsør</t>
  </si>
  <si>
    <t xml:space="preserve"> The company is insured according to section 19 of order no. 728/2012 on sickness benefits for seafarers.</t>
  </si>
  <si>
    <t xml:space="preserve">Anmodning om udbetaling af syge- og </t>
  </si>
  <si>
    <t>barselsdagpenge til søfarende</t>
  </si>
  <si>
    <t>DOKUMENTATION FOR UDBETALT SYGEHYRE SKAL VEDLÆGGES.</t>
  </si>
  <si>
    <t xml:space="preserve">underskrives af både rederiet og af den søfarende inden </t>
  </si>
  <si>
    <t>fremsendelse til Søfartsstyrelsen.</t>
  </si>
  <si>
    <t>DOKUMENTATION FOR UDBETALT SYGEHYRE SKAL OGSÅ VEDLÆGGES.</t>
  </si>
  <si>
    <t>DOKUMENATION FOR BESKÆFTIGELSESKRAV SKAL VEDLÆGGES SAGEN (KOPI AF HYREKONTRAKT &amp; MØNSTRINGSHISTORIK)</t>
  </si>
  <si>
    <t>DOCUMENATION FOR THE EMPLOYMENT REQUIREMENT MUST BE ATTACHED TO THE REQUEST (EMPLOYMENT CONTRACT &amp;</t>
  </si>
  <si>
    <t>DECLARATION FOR SEAGOING SERVICE).</t>
  </si>
  <si>
    <t>(KOPI AF HYREKONTRAKT &amp; MØNSTRINGSHISTORIK)</t>
  </si>
  <si>
    <t>DOKUMENTATION FOR BESKÆFTIGELSESKRAV SKAL VEDLÆGGES SAGEN</t>
  </si>
  <si>
    <t>2023</t>
  </si>
</sst>
</file>

<file path=xl/styles.xml><?xml version="1.0" encoding="utf-8"?>
<styleSheet xmlns="http://schemas.openxmlformats.org/spreadsheetml/2006/main">
  <numFmts count="5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dd/mm/yy"/>
    <numFmt numFmtId="169" formatCode="dd/mm\ yyyy"/>
    <numFmt numFmtId="170" formatCode="d\.\ mmmm\ yyyy"/>
    <numFmt numFmtId="171" formatCode="##\ ##\ ##\ ##"/>
    <numFmt numFmtId="172" formatCode="##\ ##\ ##\-####"/>
    <numFmt numFmtId="173" formatCode="dd/mm/yy;@"/>
    <numFmt numFmtId="174" formatCode="&quot;)&quot;"/>
    <numFmt numFmtId="175" formatCode="yy/mm/dd;@"/>
    <numFmt numFmtId="176" formatCode="[$-406]d\.\ mmmm\ yyyy;@"/>
    <numFmt numFmtId="177" formatCode="dd/mm/yyyy&quot;)&quot;"/>
    <numFmt numFmtId="178" formatCode="&quot;&quot;General\ &quot;kalenderdg.,&quot;"/>
    <numFmt numFmtId="179" formatCode="General&quot;:&quot;"/>
    <numFmt numFmtId="180" formatCode="#,##0_ ;\-#,##0\ "/>
    <numFmt numFmtId="181" formatCode="dd/mm\ yyyy;@"/>
    <numFmt numFmtId="182" formatCode="\(&quot;siden&quot;\ dd/mm\ yyyy&quot;)&quot;"/>
    <numFmt numFmtId="183" formatCode="\ \(&quot;siden  &quot;dd/mm\ yyyy&quot;)&quot;"/>
    <numFmt numFmtId="184" formatCode="0\ &quot;dg&quot;"/>
    <numFmt numFmtId="185" formatCode="&quot;(&quot;General\ &quot;dg  x&quot;"/>
    <numFmt numFmtId="186" formatCode="dd/mm\ yyyy&quot;)&quot;"/>
    <numFmt numFmtId="187" formatCode="\ General&quot; (siden d.&quot;"/>
    <numFmt numFmtId="188" formatCode="d/m\ yyyy;@"/>
    <numFmt numFmtId="189" formatCode="dd/mm\ yyyy&quot; var fast sat til&quot;;"/>
    <numFmt numFmtId="190" formatCode="&quot;for &quot;General\ "/>
    <numFmt numFmtId="191" formatCode="\ &quot;dage&quot;\ 0"/>
    <numFmt numFmtId="192" formatCode="&quot;Fuld arbejdsgiverperiode på&quot;\ 0\ &quot;dage starter den&quot;"/>
    <numFmt numFmtId="193" formatCode="&quot;Hvis der er &quot;0"/>
    <numFmt numFmtId="194" formatCode="\ #,##0.00&quot;)       (1 måned= 30 dage)&quot;"/>
    <numFmt numFmtId="195" formatCode="&quot; The seafarer has been employed for less than 8 weeks before 1st whole day lost through sickness  (employed after&quot;\ dd/mm\ yy&quot;).&quot;;"/>
    <numFmt numFmtId="196" formatCode="&quot;(resignation/dismissal date&quot;\ dd/mm/yyyy&quot;)&quot;;@"/>
    <numFmt numFmtId="197" formatCode="&quot;(resign. / dismissal date&quot;\ dd/mm/yyyy&quot;)&quot;;@"/>
    <numFmt numFmtId="198" formatCode="dd/mm/yyyy&quot;. Resign./dismissal date&quot;;@"/>
    <numFmt numFmtId="199" formatCode="dd/mm/yy&quot;. Documenta- &quot;;@"/>
    <numFmt numFmtId="200" formatCode="&quot; Resignation / dismissal date&quot;\ \ dd/mm\ yyyy\ &quot; set before start of illness.&quot;"/>
    <numFmt numFmtId="201" formatCode="&quot; Fratrædelsestidspunktet var fastsat før sygdommens indtræden  (fastsat fratrædelses tidspunkt&quot;\ dd/mm\ yyyy&quot;).&quot;"/>
    <numFmt numFmtId="202" formatCode="&quot; The seafarer has been employed for less than 8 weeks before 1st whole day lost through sickness  (hired after&quot;\ dd/mm\ yy&quot;).&quot;;"/>
    <numFmt numFmtId="203" formatCode="&quot;telsen (ansat efter den &quot;dd/mm\ yyyy&quot;)&quot;"/>
    <numFmt numFmtId="204" formatCode="&quot; Fraværet er begyndt inden 8 uger efter ansættelsen  (ansat efter den&quot;\ dd/mm\ yyyy&quot;).&quot;"/>
    <numFmt numFmtId="205" formatCode="0\ &quot;dage &quot;"/>
    <numFmt numFmtId="206" formatCode="0&quot; days)&quot;"/>
    <numFmt numFmtId="207" formatCode="0&quot; dg)&quot;"/>
    <numFmt numFmtId="208" formatCode="&quot;siden d.  &quot;dd/mm\ yyyy"/>
    <numFmt numFmtId="209" formatCode="\ 0&quot; dg)&quot;"/>
  </numFmts>
  <fonts count="9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12"/>
      <name val="Arial"/>
      <family val="2"/>
    </font>
    <font>
      <sz val="10"/>
      <color indexed="12"/>
      <name val="Times New Roman"/>
      <family val="1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30"/>
      <name val="Arial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10"/>
      <color rgb="FF0000FF"/>
      <name val="Times New Roman"/>
      <family val="1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9"/>
      <color rgb="FF0000FF"/>
      <name val="Times New Roman"/>
      <family val="1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rgb="FF0070C0"/>
      <name val="Arial"/>
      <family val="2"/>
    </font>
    <font>
      <sz val="8"/>
      <color rgb="FF0635BA"/>
      <name val="Arial"/>
      <family val="2"/>
    </font>
    <font>
      <b/>
      <sz val="8"/>
      <color rgb="FF0635BA"/>
      <name val="Arial"/>
      <family val="2"/>
    </font>
    <font>
      <sz val="8"/>
      <color rgb="FFC00000"/>
      <name val="Arial"/>
      <family val="2"/>
    </font>
    <font>
      <sz val="11"/>
      <color rgb="FFFF0000"/>
      <name val="Arial"/>
      <family val="2"/>
    </font>
    <font>
      <sz val="7"/>
      <color rgb="FF0635BA"/>
      <name val="Arial"/>
      <family val="2"/>
    </font>
    <font>
      <b/>
      <sz val="7"/>
      <color rgb="FF0635B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5" fillId="21" borderId="2" applyNumberFormat="0" applyAlignment="0" applyProtection="0"/>
    <xf numFmtId="0" fontId="5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30" borderId="3" applyNumberFormat="0" applyAlignment="0" applyProtection="0"/>
    <xf numFmtId="0" fontId="4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vertical="top"/>
    </xf>
    <xf numFmtId="0" fontId="1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vertical="center"/>
    </xf>
    <xf numFmtId="14" fontId="1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33" borderId="0" xfId="0" applyNumberFormat="1" applyFont="1" applyFill="1" applyAlignment="1" applyProtection="1">
      <alignment/>
      <protection/>
    </xf>
    <xf numFmtId="16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170" fontId="15" fillId="0" borderId="0" xfId="0" applyNumberFormat="1" applyFont="1" applyFill="1" applyAlignment="1">
      <alignment horizontal="left"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/>
    </xf>
    <xf numFmtId="0" fontId="0" fillId="33" borderId="0" xfId="0" applyFont="1" applyFill="1" applyAlignment="1">
      <alignment vertical="top"/>
    </xf>
    <xf numFmtId="0" fontId="15" fillId="0" borderId="0" xfId="0" applyNumberFormat="1" applyFont="1" applyFill="1" applyAlignment="1">
      <alignment/>
    </xf>
    <xf numFmtId="172" fontId="14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left" vertical="top"/>
    </xf>
    <xf numFmtId="0" fontId="15" fillId="34" borderId="0" xfId="0" applyFont="1" applyFill="1" applyAlignment="1" applyProtection="1">
      <alignment/>
      <protection/>
    </xf>
    <xf numFmtId="0" fontId="17" fillId="33" borderId="12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 applyProtection="1">
      <alignment horizontal="center"/>
      <protection locked="0"/>
    </xf>
    <xf numFmtId="0" fontId="3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>
      <alignment/>
    </xf>
    <xf numFmtId="0" fontId="1" fillId="34" borderId="0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/>
    </xf>
    <xf numFmtId="181" fontId="3" fillId="0" borderId="0" xfId="0" applyNumberFormat="1" applyFont="1" applyFill="1" applyAlignment="1" applyProtection="1">
      <alignment horizontal="left"/>
      <protection locked="0"/>
    </xf>
    <xf numFmtId="173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73" fontId="22" fillId="0" borderId="0" xfId="0" applyNumberFormat="1" applyFont="1" applyFill="1" applyBorder="1" applyAlignment="1" applyProtection="1">
      <alignment/>
      <protection/>
    </xf>
    <xf numFmtId="173" fontId="20" fillId="0" borderId="0" xfId="0" applyNumberFormat="1" applyFont="1" applyFill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/>
      <protection/>
    </xf>
    <xf numFmtId="173" fontId="24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4" fontId="79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3" fontId="1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1" fontId="3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5" fontId="3" fillId="0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4" xfId="0" applyNumberFormat="1" applyFont="1" applyFill="1" applyBorder="1" applyAlignment="1" applyProtection="1">
      <alignment horizontal="center" vertical="top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" fillId="33" borderId="15" xfId="0" applyNumberFormat="1" applyFont="1" applyFill="1" applyBorder="1" applyAlignment="1" applyProtection="1">
      <alignment vertical="center"/>
      <protection/>
    </xf>
    <xf numFmtId="0" fontId="8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vertical="top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83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4" fontId="1" fillId="33" borderId="11" xfId="46" applyNumberFormat="1" applyFont="1" applyFill="1" applyBorder="1" applyAlignment="1" applyProtection="1">
      <alignment horizontal="left" vertical="top"/>
      <protection/>
    </xf>
    <xf numFmtId="0" fontId="1" fillId="33" borderId="11" xfId="0" applyNumberFormat="1" applyFont="1" applyFill="1" applyBorder="1" applyAlignment="1" applyProtection="1">
      <alignment/>
      <protection/>
    </xf>
    <xf numFmtId="174" fontId="1" fillId="33" borderId="11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81" fillId="33" borderId="10" xfId="0" applyNumberFormat="1" applyFont="1" applyFill="1" applyBorder="1" applyAlignment="1" applyProtection="1">
      <alignment horizontal="left" vertical="top"/>
      <protection/>
    </xf>
    <xf numFmtId="49" fontId="81" fillId="33" borderId="18" xfId="0" applyNumberFormat="1" applyFont="1" applyFill="1" applyBorder="1" applyAlignment="1" applyProtection="1">
      <alignment horizontal="left" vertical="top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vertical="top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49" fontId="14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170" fontId="14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9" xfId="0" applyNumberFormat="1" applyFont="1" applyFill="1" applyBorder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0" fillId="33" borderId="11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179" fontId="25" fillId="34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3" fillId="34" borderId="15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49" fontId="84" fillId="33" borderId="0" xfId="0" applyNumberFormat="1" applyFont="1" applyFill="1" applyBorder="1" applyAlignment="1" applyProtection="1">
      <alignment horizontal="left"/>
      <protection/>
    </xf>
    <xf numFmtId="49" fontId="25" fillId="34" borderId="0" xfId="0" applyNumberFormat="1" applyFont="1" applyFill="1" applyBorder="1" applyAlignment="1" applyProtection="1">
      <alignment/>
      <protection/>
    </xf>
    <xf numFmtId="3" fontId="26" fillId="33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4" fontId="17" fillId="33" borderId="0" xfId="46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/>
      <protection/>
    </xf>
    <xf numFmtId="169" fontId="83" fillId="33" borderId="11" xfId="0" applyNumberFormat="1" applyFont="1" applyFill="1" applyBorder="1" applyAlignment="1" applyProtection="1">
      <alignment horizontal="left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top"/>
      <protection/>
    </xf>
    <xf numFmtId="14" fontId="1" fillId="33" borderId="0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28" fillId="33" borderId="0" xfId="0" applyNumberFormat="1" applyFont="1" applyFill="1" applyBorder="1" applyAlignment="1" applyProtection="1">
      <alignment horizontal="left"/>
      <protection/>
    </xf>
    <xf numFmtId="0" fontId="85" fillId="34" borderId="0" xfId="0" applyFont="1" applyFill="1" applyAlignment="1">
      <alignment/>
    </xf>
    <xf numFmtId="170" fontId="14" fillId="33" borderId="11" xfId="0" applyNumberFormat="1" applyFont="1" applyFill="1" applyBorder="1" applyAlignment="1" applyProtection="1">
      <alignment horizontal="left" vertical="center"/>
      <protection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/>
      <protection/>
    </xf>
    <xf numFmtId="49" fontId="81" fillId="33" borderId="0" xfId="0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>
      <alignment/>
    </xf>
    <xf numFmtId="177" fontId="1" fillId="33" borderId="11" xfId="0" applyNumberFormat="1" applyFont="1" applyFill="1" applyBorder="1" applyAlignment="1" applyProtection="1">
      <alignment horizontal="left" vertical="center"/>
      <protection/>
    </xf>
    <xf numFmtId="4" fontId="1" fillId="33" borderId="0" xfId="46" applyNumberFormat="1" applyFont="1" applyFill="1" applyBorder="1" applyAlignment="1" applyProtection="1">
      <alignment horizontal="left" vertical="top"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86" fillId="0" borderId="0" xfId="0" applyFont="1" applyFill="1" applyAlignment="1">
      <alignment horizontal="center" vertical="center"/>
    </xf>
    <xf numFmtId="182" fontId="15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34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0" fillId="0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184" fontId="80" fillId="34" borderId="0" xfId="0" applyNumberFormat="1" applyFont="1" applyFill="1" applyAlignment="1">
      <alignment horizontal="left"/>
    </xf>
    <xf numFmtId="0" fontId="9" fillId="34" borderId="0" xfId="0" applyFont="1" applyFill="1" applyAlignment="1">
      <alignment vertical="top"/>
    </xf>
    <xf numFmtId="0" fontId="1" fillId="34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Alignment="1" applyProtection="1">
      <alignment horizontal="left"/>
      <protection/>
    </xf>
    <xf numFmtId="0" fontId="85" fillId="34" borderId="0" xfId="0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left"/>
      <protection/>
    </xf>
    <xf numFmtId="0" fontId="83" fillId="33" borderId="0" xfId="0" applyNumberFormat="1" applyFont="1" applyFill="1" applyBorder="1" applyAlignment="1" applyProtection="1">
      <alignment horizontal="center" vertical="center"/>
      <protection/>
    </xf>
    <xf numFmtId="181" fontId="3" fillId="34" borderId="0" xfId="0" applyNumberFormat="1" applyFont="1" applyFill="1" applyAlignment="1">
      <alignment/>
    </xf>
    <xf numFmtId="0" fontId="81" fillId="33" borderId="16" xfId="0" applyNumberFormat="1" applyFont="1" applyFill="1" applyBorder="1" applyAlignment="1" applyProtection="1">
      <alignment horizontal="left" vertical="center"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0" fontId="83" fillId="33" borderId="11" xfId="0" applyNumberFormat="1" applyFont="1" applyFill="1" applyBorder="1" applyAlignment="1" applyProtection="1">
      <alignment horizontal="center" vertical="center"/>
      <protection/>
    </xf>
    <xf numFmtId="0" fontId="14" fillId="33" borderId="16" xfId="0" applyNumberFormat="1" applyFont="1" applyFill="1" applyBorder="1" applyAlignment="1" applyProtection="1">
      <alignment horizontal="left" vertical="center"/>
      <protection/>
    </xf>
    <xf numFmtId="0" fontId="14" fillId="33" borderId="11" xfId="0" applyNumberFormat="1" applyFont="1" applyFill="1" applyBorder="1" applyAlignment="1" applyProtection="1">
      <alignment horizontal="left" vertical="center"/>
      <protection/>
    </xf>
    <xf numFmtId="0" fontId="84" fillId="33" borderId="0" xfId="0" applyNumberFormat="1" applyFont="1" applyFill="1" applyBorder="1" applyAlignment="1" applyProtection="1">
      <alignment horizontal="left" vertical="top"/>
      <protection/>
    </xf>
    <xf numFmtId="0" fontId="84" fillId="33" borderId="10" xfId="0" applyNumberFormat="1" applyFont="1" applyFill="1" applyBorder="1" applyAlignment="1" applyProtection="1">
      <alignment horizontal="left" vertical="top"/>
      <protection/>
    </xf>
    <xf numFmtId="4" fontId="81" fillId="33" borderId="0" xfId="0" applyNumberFormat="1" applyFont="1" applyFill="1" applyBorder="1" applyAlignment="1" applyProtection="1">
      <alignment horizontal="left" vertical="top"/>
      <protection/>
    </xf>
    <xf numFmtId="49" fontId="81" fillId="33" borderId="11" xfId="0" applyNumberFormat="1" applyFont="1" applyFill="1" applyBorder="1" applyAlignment="1" applyProtection="1">
      <alignment horizontal="left" vertical="center"/>
      <protection/>
    </xf>
    <xf numFmtId="4" fontId="81" fillId="33" borderId="11" xfId="0" applyNumberFormat="1" applyFont="1" applyFill="1" applyBorder="1" applyAlignment="1" applyProtection="1">
      <alignment horizontal="left" vertical="top"/>
      <protection/>
    </xf>
    <xf numFmtId="176" fontId="81" fillId="33" borderId="11" xfId="0" applyNumberFormat="1" applyFont="1" applyFill="1" applyBorder="1" applyAlignment="1" applyProtection="1">
      <alignment horizontal="left" vertical="center"/>
      <protection/>
    </xf>
    <xf numFmtId="188" fontId="3" fillId="33" borderId="0" xfId="0" applyNumberFormat="1" applyFont="1" applyFill="1" applyBorder="1" applyAlignment="1" applyProtection="1">
      <alignment horizontal="left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49" fontId="84" fillId="33" borderId="0" xfId="0" applyNumberFormat="1" applyFont="1" applyFill="1" applyBorder="1" applyAlignment="1" applyProtection="1">
      <alignment horizontal="left" vertical="top"/>
      <protection/>
    </xf>
    <xf numFmtId="0" fontId="87" fillId="33" borderId="17" xfId="0" applyNumberFormat="1" applyFont="1" applyFill="1" applyBorder="1" applyAlignment="1" applyProtection="1">
      <alignment horizontal="center" vertical="top"/>
      <protection/>
    </xf>
    <xf numFmtId="0" fontId="31" fillId="34" borderId="0" xfId="0" applyFont="1" applyFill="1" applyAlignment="1">
      <alignment vertical="center"/>
    </xf>
    <xf numFmtId="176" fontId="81" fillId="33" borderId="11" xfId="0" applyNumberFormat="1" applyFont="1" applyFill="1" applyBorder="1" applyAlignment="1" applyProtection="1">
      <alignment horizontal="left" vertical="center"/>
      <protection/>
    </xf>
    <xf numFmtId="189" fontId="3" fillId="33" borderId="0" xfId="0" applyNumberFormat="1" applyFont="1" applyFill="1" applyBorder="1" applyAlignment="1" applyProtection="1">
      <alignment horizontal="left"/>
      <protection/>
    </xf>
    <xf numFmtId="0" fontId="14" fillId="33" borderId="11" xfId="0" applyNumberFormat="1" applyFont="1" applyFill="1" applyBorder="1" applyAlignment="1" applyProtection="1">
      <alignment horizontal="left" vertical="top"/>
      <protection/>
    </xf>
    <xf numFmtId="181" fontId="3" fillId="33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83" fontId="80" fillId="0" borderId="0" xfId="0" applyNumberFormat="1" applyFont="1" applyFill="1" applyAlignment="1" applyProtection="1">
      <alignment horizontal="left"/>
      <protection/>
    </xf>
    <xf numFmtId="0" fontId="6" fillId="34" borderId="0" xfId="0" applyFont="1" applyFill="1" applyAlignment="1">
      <alignment horizontal="center"/>
    </xf>
    <xf numFmtId="173" fontId="88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186" fontId="3" fillId="34" borderId="0" xfId="0" applyNumberFormat="1" applyFont="1" applyFill="1" applyAlignment="1" applyProtection="1">
      <alignment horizontal="left"/>
      <protection/>
    </xf>
    <xf numFmtId="181" fontId="83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textRotation="90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>
      <alignment vertical="top"/>
    </xf>
    <xf numFmtId="187" fontId="1" fillId="33" borderId="0" xfId="0" applyNumberFormat="1" applyFont="1" applyFill="1" applyBorder="1" applyAlignment="1" applyProtection="1">
      <alignment horizontal="left" vertical="center"/>
      <protection/>
    </xf>
    <xf numFmtId="177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5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84" fillId="33" borderId="0" xfId="0" applyNumberFormat="1" applyFont="1" applyFill="1" applyBorder="1" applyAlignment="1" applyProtection="1">
      <alignment horizontal="left" vertical="top"/>
      <protection/>
    </xf>
    <xf numFmtId="4" fontId="81" fillId="33" borderId="0" xfId="0" applyNumberFormat="1" applyFont="1" applyFill="1" applyBorder="1" applyAlignment="1" applyProtection="1">
      <alignment horizontal="left" vertical="top"/>
      <protection/>
    </xf>
    <xf numFmtId="181" fontId="83" fillId="33" borderId="11" xfId="0" applyNumberFormat="1" applyFont="1" applyFill="1" applyBorder="1" applyAlignment="1" applyProtection="1">
      <alignment horizontal="left" vertical="center"/>
      <protection/>
    </xf>
    <xf numFmtId="171" fontId="81" fillId="33" borderId="11" xfId="0" applyNumberFormat="1" applyFont="1" applyFill="1" applyBorder="1" applyAlignment="1" applyProtection="1">
      <alignment horizontal="left" vertical="center"/>
      <protection/>
    </xf>
    <xf numFmtId="4" fontId="81" fillId="34" borderId="0" xfId="0" applyNumberFormat="1" applyFont="1" applyFill="1" applyBorder="1" applyAlignment="1" applyProtection="1">
      <alignment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4" fontId="81" fillId="33" borderId="11" xfId="0" applyNumberFormat="1" applyFont="1" applyFill="1" applyBorder="1" applyAlignment="1" applyProtection="1">
      <alignment horizontal="left" vertical="top"/>
      <protection/>
    </xf>
    <xf numFmtId="4" fontId="14" fillId="33" borderId="0" xfId="0" applyNumberFormat="1" applyFont="1" applyFill="1" applyBorder="1" applyAlignment="1" applyProtection="1">
      <alignment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4" fontId="81" fillId="34" borderId="0" xfId="0" applyNumberFormat="1" applyFont="1" applyFill="1" applyBorder="1" applyAlignment="1" applyProtection="1">
      <alignment/>
      <protection/>
    </xf>
    <xf numFmtId="181" fontId="81" fillId="33" borderId="0" xfId="0" applyNumberFormat="1" applyFont="1" applyFill="1" applyBorder="1" applyAlignment="1" applyProtection="1">
      <alignment horizontal="left"/>
      <protection/>
    </xf>
    <xf numFmtId="181" fontId="83" fillId="33" borderId="11" xfId="0" applyNumberFormat="1" applyFont="1" applyFill="1" applyBorder="1" applyAlignment="1" applyProtection="1">
      <alignment horizontal="center" vertical="center"/>
      <protection/>
    </xf>
    <xf numFmtId="181" fontId="83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29" fillId="33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8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4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 vertical="center"/>
    </xf>
    <xf numFmtId="191" fontId="1" fillId="33" borderId="16" xfId="0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 vertical="top"/>
    </xf>
    <xf numFmtId="177" fontId="1" fillId="33" borderId="11" xfId="0" applyNumberFormat="1" applyFont="1" applyFill="1" applyBorder="1" applyAlignment="1" applyProtection="1">
      <alignment horizontal="left" vertical="top"/>
      <protection/>
    </xf>
    <xf numFmtId="0" fontId="81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ont="1" applyFill="1" applyBorder="1" applyAlignment="1">
      <alignment/>
    </xf>
    <xf numFmtId="0" fontId="81" fillId="33" borderId="11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177" fontId="1" fillId="34" borderId="11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176" fontId="81" fillId="34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196" fontId="3" fillId="33" borderId="0" xfId="0" applyNumberFormat="1" applyFont="1" applyFill="1" applyBorder="1" applyAlignment="1" applyProtection="1">
      <alignment horizontal="left"/>
      <protection/>
    </xf>
    <xf numFmtId="197" fontId="3" fillId="33" borderId="0" xfId="0" applyNumberFormat="1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2" fillId="33" borderId="0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199" fontId="3" fillId="33" borderId="0" xfId="0" applyNumberFormat="1" applyFont="1" applyFill="1" applyBorder="1" applyAlignment="1" applyProtection="1">
      <alignment horizontal="left"/>
      <protection/>
    </xf>
    <xf numFmtId="181" fontId="3" fillId="34" borderId="0" xfId="0" applyNumberFormat="1" applyFont="1" applyFill="1" applyBorder="1" applyAlignment="1" applyProtection="1">
      <alignment/>
      <protection/>
    </xf>
    <xf numFmtId="169" fontId="83" fillId="33" borderId="11" xfId="0" applyNumberFormat="1" applyFont="1" applyFill="1" applyBorder="1" applyAlignment="1" applyProtection="1">
      <alignment horizontal="left" vertical="center"/>
      <protection/>
    </xf>
    <xf numFmtId="195" fontId="3" fillId="33" borderId="0" xfId="0" applyNumberFormat="1" applyFont="1" applyFill="1" applyBorder="1" applyAlignment="1" applyProtection="1">
      <alignment horizontal="left"/>
      <protection/>
    </xf>
    <xf numFmtId="4" fontId="81" fillId="34" borderId="0" xfId="0" applyNumberFormat="1" applyFont="1" applyFill="1" applyBorder="1" applyAlignment="1" applyProtection="1">
      <alignment/>
      <protection/>
    </xf>
    <xf numFmtId="2" fontId="25" fillId="34" borderId="0" xfId="0" applyNumberFormat="1" applyFont="1" applyFill="1" applyBorder="1" applyAlignment="1" applyProtection="1">
      <alignment/>
      <protection/>
    </xf>
    <xf numFmtId="198" fontId="3" fillId="33" borderId="0" xfId="0" applyNumberFormat="1" applyFont="1" applyFill="1" applyBorder="1" applyAlignment="1" applyProtection="1">
      <alignment horizontal="left"/>
      <protection/>
    </xf>
    <xf numFmtId="49" fontId="81" fillId="33" borderId="16" xfId="0" applyNumberFormat="1" applyFont="1" applyFill="1" applyBorder="1" applyAlignment="1" applyProtection="1">
      <alignment horizontal="left" vertical="center"/>
      <protection/>
    </xf>
    <xf numFmtId="180" fontId="3" fillId="34" borderId="0" xfId="0" applyNumberFormat="1" applyFont="1" applyFill="1" applyBorder="1" applyAlignment="1" applyProtection="1">
      <alignment horizontal="right"/>
      <protection/>
    </xf>
    <xf numFmtId="39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39" fontId="3" fillId="34" borderId="0" xfId="0" applyNumberFormat="1" applyFont="1" applyFill="1" applyAlignment="1" applyProtection="1">
      <alignment horizontal="left"/>
      <protection/>
    </xf>
    <xf numFmtId="168" fontId="3" fillId="0" borderId="0" xfId="0" applyNumberFormat="1" applyFont="1" applyFill="1" applyAlignment="1" applyProtection="1">
      <alignment horizontal="left"/>
      <protection locked="0"/>
    </xf>
    <xf numFmtId="195" fontId="3" fillId="0" borderId="0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Alignment="1">
      <alignment/>
    </xf>
    <xf numFmtId="16" fontId="3" fillId="34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32" fillId="33" borderId="10" xfId="0" applyNumberFormat="1" applyFont="1" applyFill="1" applyBorder="1" applyAlignment="1" applyProtection="1">
      <alignment vertical="top"/>
      <protection/>
    </xf>
    <xf numFmtId="0" fontId="32" fillId="34" borderId="21" xfId="0" applyFont="1" applyFill="1" applyBorder="1" applyAlignment="1" applyProtection="1">
      <alignment vertical="center"/>
      <protection/>
    </xf>
    <xf numFmtId="49" fontId="1" fillId="33" borderId="14" xfId="0" applyNumberFormat="1" applyFont="1" applyFill="1" applyBorder="1" applyAlignment="1" applyProtection="1">
      <alignment horizontal="left" textRotation="90"/>
      <protection/>
    </xf>
    <xf numFmtId="0" fontId="32" fillId="33" borderId="0" xfId="0" applyNumberFormat="1" applyFont="1" applyFill="1" applyBorder="1" applyAlignment="1" applyProtection="1">
      <alignment/>
      <protection/>
    </xf>
    <xf numFmtId="0" fontId="32" fillId="33" borderId="0" xfId="0" applyNumberFormat="1" applyFont="1" applyFill="1" applyBorder="1" applyAlignment="1">
      <alignment/>
    </xf>
    <xf numFmtId="0" fontId="32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 locked="0"/>
    </xf>
    <xf numFmtId="0" fontId="89" fillId="0" borderId="0" xfId="0" applyFont="1" applyFill="1" applyAlignment="1">
      <alignment/>
    </xf>
    <xf numFmtId="0" fontId="90" fillId="34" borderId="0" xfId="0" applyFont="1" applyFill="1" applyAlignment="1">
      <alignment vertical="center"/>
    </xf>
    <xf numFmtId="0" fontId="89" fillId="34" borderId="0" xfId="0" applyFont="1" applyFill="1" applyAlignment="1">
      <alignment vertical="center"/>
    </xf>
    <xf numFmtId="0" fontId="89" fillId="34" borderId="0" xfId="0" applyFont="1" applyFill="1" applyAlignment="1">
      <alignment/>
    </xf>
    <xf numFmtId="0" fontId="89" fillId="33" borderId="0" xfId="0" applyFont="1" applyFill="1" applyAlignment="1" applyProtection="1">
      <alignment/>
      <protection/>
    </xf>
    <xf numFmtId="0" fontId="89" fillId="34" borderId="0" xfId="0" applyFont="1" applyFill="1" applyAlignment="1" applyProtection="1">
      <alignment/>
      <protection/>
    </xf>
    <xf numFmtId="0" fontId="89" fillId="34" borderId="0" xfId="0" applyFont="1" applyFill="1" applyAlignment="1">
      <alignment/>
    </xf>
    <xf numFmtId="0" fontId="89" fillId="34" borderId="0" xfId="0" applyNumberFormat="1" applyFont="1" applyFill="1" applyAlignment="1">
      <alignment horizontal="center"/>
    </xf>
    <xf numFmtId="185" fontId="89" fillId="34" borderId="0" xfId="0" applyNumberFormat="1" applyFont="1" applyFill="1" applyAlignment="1">
      <alignment horizontal="left"/>
    </xf>
    <xf numFmtId="3" fontId="89" fillId="34" borderId="0" xfId="0" applyNumberFormat="1" applyFont="1" applyFill="1" applyAlignment="1" applyProtection="1">
      <alignment horizontal="left"/>
      <protection/>
    </xf>
    <xf numFmtId="178" fontId="89" fillId="34" borderId="0" xfId="0" applyNumberFormat="1" applyFont="1" applyFill="1" applyAlignment="1">
      <alignment horizontal="center"/>
    </xf>
    <xf numFmtId="0" fontId="89" fillId="0" borderId="0" xfId="0" applyNumberFormat="1" applyFont="1" applyFill="1" applyAlignment="1" applyProtection="1">
      <alignment horizontal="left"/>
      <protection/>
    </xf>
    <xf numFmtId="0" fontId="89" fillId="0" borderId="0" xfId="0" applyFont="1" applyFill="1" applyAlignment="1" applyProtection="1">
      <alignment horizontal="left"/>
      <protection/>
    </xf>
    <xf numFmtId="0" fontId="89" fillId="0" borderId="0" xfId="0" applyFont="1" applyFill="1" applyAlignment="1" applyProtection="1">
      <alignment/>
      <protection/>
    </xf>
    <xf numFmtId="0" fontId="90" fillId="0" borderId="0" xfId="0" applyFont="1" applyFill="1" applyAlignment="1" applyProtection="1">
      <alignment/>
      <protection/>
    </xf>
    <xf numFmtId="173" fontId="89" fillId="0" borderId="0" xfId="0" applyNumberFormat="1" applyFont="1" applyFill="1" applyAlignment="1">
      <alignment horizontal="right"/>
    </xf>
    <xf numFmtId="0" fontId="80" fillId="34" borderId="0" xfId="0" applyFont="1" applyFill="1" applyAlignment="1">
      <alignment/>
    </xf>
    <xf numFmtId="16" fontId="80" fillId="34" borderId="0" xfId="0" applyNumberFormat="1" applyFont="1" applyFill="1" applyAlignment="1">
      <alignment/>
    </xf>
    <xf numFmtId="0" fontId="82" fillId="34" borderId="0" xfId="0" applyFont="1" applyFill="1" applyAlignment="1">
      <alignment/>
    </xf>
    <xf numFmtId="0" fontId="91" fillId="34" borderId="0" xfId="0" applyFont="1" applyFill="1" applyAlignment="1">
      <alignment/>
    </xf>
    <xf numFmtId="16" fontId="91" fillId="34" borderId="0" xfId="0" applyNumberFormat="1" applyFont="1" applyFill="1" applyAlignment="1">
      <alignment/>
    </xf>
    <xf numFmtId="0" fontId="3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left" indent="2"/>
    </xf>
    <xf numFmtId="203" fontId="3" fillId="34" borderId="0" xfId="0" applyNumberFormat="1" applyFont="1" applyFill="1" applyAlignment="1" applyProtection="1">
      <alignment horizontal="left"/>
      <protection/>
    </xf>
    <xf numFmtId="207" fontId="89" fillId="0" borderId="0" xfId="0" applyNumberFormat="1" applyFont="1" applyFill="1" applyAlignment="1">
      <alignment horizontal="left"/>
    </xf>
    <xf numFmtId="183" fontId="89" fillId="34" borderId="0" xfId="0" applyNumberFormat="1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/>
      <protection/>
    </xf>
    <xf numFmtId="0" fontId="89" fillId="0" borderId="0" xfId="0" applyFont="1" applyFill="1" applyAlignment="1">
      <alignment horizontal="left"/>
    </xf>
    <xf numFmtId="0" fontId="3" fillId="34" borderId="0" xfId="0" applyFont="1" applyFill="1" applyAlignment="1" applyProtection="1">
      <alignment horizontal="left"/>
      <protection/>
    </xf>
    <xf numFmtId="14" fontId="3" fillId="0" borderId="0" xfId="0" applyNumberFormat="1" applyFont="1" applyFill="1" applyAlignment="1" applyProtection="1">
      <alignment/>
      <protection/>
    </xf>
    <xf numFmtId="0" fontId="3" fillId="34" borderId="0" xfId="0" applyFont="1" applyFill="1" applyAlignment="1">
      <alignment vertical="top"/>
    </xf>
    <xf numFmtId="183" fontId="89" fillId="0" borderId="0" xfId="0" applyNumberFormat="1" applyFont="1" applyFill="1" applyAlignment="1" applyProtection="1">
      <alignment horizontal="left"/>
      <protection/>
    </xf>
    <xf numFmtId="183" fontId="3" fillId="0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vertical="center"/>
      <protection/>
    </xf>
    <xf numFmtId="186" fontId="3" fillId="35" borderId="0" xfId="0" applyNumberFormat="1" applyFont="1" applyFill="1" applyAlignment="1" applyProtection="1">
      <alignment horizontal="left"/>
      <protection locked="0"/>
    </xf>
    <xf numFmtId="181" fontId="3" fillId="35" borderId="0" xfId="0" applyNumberFormat="1" applyFont="1" applyFill="1" applyAlignment="1">
      <alignment horizontal="left" vertical="center"/>
    </xf>
    <xf numFmtId="0" fontId="3" fillId="35" borderId="0" xfId="0" applyFont="1" applyFill="1" applyAlignment="1" applyProtection="1">
      <alignment horizontal="center" vertical="center"/>
      <protection locked="0"/>
    </xf>
    <xf numFmtId="0" fontId="89" fillId="34" borderId="0" xfId="0" applyFont="1" applyFill="1" applyAlignment="1">
      <alignment horizontal="center"/>
    </xf>
    <xf numFmtId="3" fontId="89" fillId="34" borderId="0" xfId="0" applyNumberFormat="1" applyFont="1" applyFill="1" applyAlignment="1">
      <alignment horizontal="left"/>
    </xf>
    <xf numFmtId="209" fontId="89" fillId="34" borderId="0" xfId="0" applyNumberFormat="1" applyFont="1" applyFill="1" applyAlignment="1">
      <alignment horizontal="left"/>
    </xf>
    <xf numFmtId="0" fontId="3" fillId="34" borderId="0" xfId="0" applyFont="1" applyFill="1" applyAlignment="1" applyProtection="1">
      <alignment/>
      <protection locked="0"/>
    </xf>
    <xf numFmtId="195" fontId="3" fillId="34" borderId="0" xfId="0" applyNumberFormat="1" applyFont="1" applyFill="1" applyBorder="1" applyAlignment="1" applyProtection="1">
      <alignment horizontal="left"/>
      <protection/>
    </xf>
    <xf numFmtId="183" fontId="89" fillId="0" borderId="0" xfId="0" applyNumberFormat="1" applyFont="1" applyFill="1" applyAlignment="1" applyProtection="1">
      <alignment horizontal="left"/>
      <protection/>
    </xf>
    <xf numFmtId="4" fontId="89" fillId="34" borderId="0" xfId="0" applyNumberFormat="1" applyFont="1" applyFill="1" applyAlignment="1" applyProtection="1">
      <alignment horizontal="left"/>
      <protection/>
    </xf>
    <xf numFmtId="0" fontId="9" fillId="34" borderId="0" xfId="0" applyFont="1" applyFill="1" applyAlignment="1">
      <alignment vertical="center"/>
    </xf>
    <xf numFmtId="0" fontId="3" fillId="35" borderId="0" xfId="0" applyFont="1" applyFill="1" applyAlignment="1" applyProtection="1">
      <alignment/>
      <protection locked="0"/>
    </xf>
    <xf numFmtId="0" fontId="32" fillId="33" borderId="13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92" fillId="0" borderId="0" xfId="0" applyFont="1" applyFill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193" fontId="3" fillId="0" borderId="0" xfId="0" applyNumberFormat="1" applyFont="1" applyFill="1" applyAlignment="1" applyProtection="1">
      <alignment/>
      <protection/>
    </xf>
    <xf numFmtId="170" fontId="15" fillId="0" borderId="0" xfId="0" applyNumberFormat="1" applyFont="1" applyFill="1" applyAlignment="1" applyProtection="1">
      <alignment horizontal="left"/>
      <protection/>
    </xf>
    <xf numFmtId="170" fontId="89" fillId="0" borderId="0" xfId="0" applyNumberFormat="1" applyFont="1" applyFill="1" applyAlignment="1" applyProtection="1">
      <alignment horizontal="left"/>
      <protection/>
    </xf>
    <xf numFmtId="170" fontId="80" fillId="0" borderId="0" xfId="0" applyNumberFormat="1" applyFont="1" applyFill="1" applyAlignment="1" applyProtection="1">
      <alignment horizontal="left"/>
      <protection/>
    </xf>
    <xf numFmtId="170" fontId="90" fillId="0" borderId="0" xfId="0" applyNumberFormat="1" applyFont="1" applyFill="1" applyAlignment="1" applyProtection="1">
      <alignment horizontal="left"/>
      <protection/>
    </xf>
    <xf numFmtId="0" fontId="93" fillId="0" borderId="0" xfId="0" applyFont="1" applyFill="1" applyAlignment="1" applyProtection="1">
      <alignment/>
      <protection/>
    </xf>
    <xf numFmtId="0" fontId="89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73" fontId="24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83" fontId="89" fillId="35" borderId="0" xfId="0" applyNumberFormat="1" applyFont="1" applyFill="1" applyAlignment="1" applyProtection="1">
      <alignment horizontal="left"/>
      <protection locked="0"/>
    </xf>
    <xf numFmtId="0" fontId="32" fillId="33" borderId="0" xfId="0" applyNumberFormat="1" applyFont="1" applyFill="1" applyBorder="1" applyAlignment="1" applyProtection="1">
      <alignment horizontal="left"/>
      <protection/>
    </xf>
    <xf numFmtId="16" fontId="3" fillId="34" borderId="0" xfId="0" applyNumberFormat="1" applyFont="1" applyFill="1" applyAlignment="1" applyProtection="1">
      <alignment/>
      <protection locked="0"/>
    </xf>
    <xf numFmtId="0" fontId="0" fillId="33" borderId="14" xfId="0" applyNumberFormat="1" applyFont="1" applyFill="1" applyBorder="1" applyAlignment="1">
      <alignment/>
    </xf>
    <xf numFmtId="179" fontId="26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/>
      <protection/>
    </xf>
    <xf numFmtId="186" fontId="3" fillId="34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/>
      <protection locked="0"/>
    </xf>
    <xf numFmtId="181" fontId="6" fillId="34" borderId="0" xfId="0" applyNumberFormat="1" applyFont="1" applyFill="1" applyAlignment="1" applyProtection="1">
      <alignment horizontal="center"/>
      <protection locked="0"/>
    </xf>
    <xf numFmtId="181" fontId="10" fillId="34" borderId="0" xfId="0" applyNumberFormat="1" applyFont="1" applyFill="1" applyAlignment="1" applyProtection="1">
      <alignment horizontal="center"/>
      <protection locked="0"/>
    </xf>
    <xf numFmtId="0" fontId="94" fillId="34" borderId="0" xfId="0" applyFont="1" applyFill="1" applyAlignment="1" applyProtection="1">
      <alignment horizontal="center"/>
      <protection/>
    </xf>
    <xf numFmtId="194" fontId="89" fillId="34" borderId="0" xfId="0" applyNumberFormat="1" applyFont="1" applyFill="1" applyAlignment="1">
      <alignment horizontal="left"/>
    </xf>
    <xf numFmtId="0" fontId="3" fillId="35" borderId="0" xfId="0" applyFont="1" applyFill="1" applyAlignment="1" applyProtection="1">
      <alignment horizontal="left"/>
      <protection locked="0"/>
    </xf>
    <xf numFmtId="183" fontId="89" fillId="0" borderId="0" xfId="0" applyNumberFormat="1" applyFont="1" applyFill="1" applyAlignment="1" applyProtection="1">
      <alignment horizontal="left"/>
      <protection/>
    </xf>
    <xf numFmtId="181" fontId="15" fillId="0" borderId="0" xfId="0" applyNumberFormat="1" applyFont="1" applyFill="1" applyAlignment="1">
      <alignment horizontal="left"/>
    </xf>
    <xf numFmtId="181" fontId="89" fillId="34" borderId="0" xfId="0" applyNumberFormat="1" applyFont="1" applyFill="1" applyAlignment="1">
      <alignment vertical="center"/>
    </xf>
    <xf numFmtId="0" fontId="3" fillId="35" borderId="0" xfId="0" applyNumberFormat="1" applyFont="1" applyFill="1" applyAlignment="1" applyProtection="1">
      <alignment horizontal="left"/>
      <protection locked="0"/>
    </xf>
    <xf numFmtId="181" fontId="3" fillId="34" borderId="0" xfId="0" applyNumberFormat="1" applyFont="1" applyFill="1" applyAlignment="1" applyProtection="1">
      <alignment horizontal="left"/>
      <protection/>
    </xf>
    <xf numFmtId="180" fontId="3" fillId="35" borderId="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Alignment="1" applyProtection="1">
      <alignment horizontal="left"/>
      <protection locked="0"/>
    </xf>
    <xf numFmtId="169" fontId="3" fillId="35" borderId="0" xfId="0" applyNumberFormat="1" applyFont="1" applyFill="1" applyAlignment="1" applyProtection="1">
      <alignment horizontal="left"/>
      <protection locked="0"/>
    </xf>
    <xf numFmtId="173" fontId="89" fillId="0" borderId="0" xfId="0" applyNumberFormat="1" applyFont="1" applyFill="1" applyAlignment="1">
      <alignment horizontal="right"/>
    </xf>
    <xf numFmtId="4" fontId="89" fillId="34" borderId="0" xfId="0" applyNumberFormat="1" applyFont="1" applyFill="1" applyAlignment="1" applyProtection="1">
      <alignment horizontal="left"/>
      <protection/>
    </xf>
    <xf numFmtId="173" fontId="89" fillId="34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192" fontId="89" fillId="34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 applyProtection="1">
      <alignment horizontal="left"/>
      <protection locked="0"/>
    </xf>
    <xf numFmtId="4" fontId="3" fillId="35" borderId="0" xfId="0" applyNumberFormat="1" applyFont="1" applyFill="1" applyAlignment="1" applyProtection="1">
      <alignment horizontal="left"/>
      <protection locked="0"/>
    </xf>
    <xf numFmtId="39" fontId="3" fillId="35" borderId="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Alignment="1" applyProtection="1">
      <alignment horizontal="left"/>
      <protection locked="0"/>
    </xf>
    <xf numFmtId="173" fontId="89" fillId="34" borderId="0" xfId="0" applyNumberFormat="1" applyFont="1" applyFill="1" applyAlignment="1">
      <alignment horizontal="center"/>
    </xf>
    <xf numFmtId="39" fontId="3" fillId="35" borderId="0" xfId="0" applyNumberFormat="1" applyFont="1" applyFill="1" applyAlignment="1" applyProtection="1">
      <alignment horizontal="left"/>
      <protection/>
    </xf>
    <xf numFmtId="205" fontId="89" fillId="34" borderId="0" xfId="0" applyNumberFormat="1" applyFont="1" applyFill="1" applyAlignment="1">
      <alignment horizontal="right"/>
    </xf>
    <xf numFmtId="0" fontId="15" fillId="34" borderId="0" xfId="0" applyFont="1" applyFill="1" applyAlignment="1" applyProtection="1">
      <alignment vertical="top"/>
      <protection locked="0"/>
    </xf>
    <xf numFmtId="208" fontId="3" fillId="34" borderId="0" xfId="0" applyNumberFormat="1" applyFont="1" applyFill="1" applyAlignment="1" applyProtection="1">
      <alignment horizontal="left"/>
      <protection/>
    </xf>
    <xf numFmtId="49" fontId="3" fillId="35" borderId="0" xfId="0" applyNumberFormat="1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vertical="center"/>
      <protection locked="0"/>
    </xf>
    <xf numFmtId="4" fontId="18" fillId="34" borderId="0" xfId="0" applyNumberFormat="1" applyFont="1" applyFill="1" applyAlignment="1" applyProtection="1" quotePrefix="1">
      <alignment/>
      <protection locked="0"/>
    </xf>
    <xf numFmtId="181" fontId="82" fillId="35" borderId="0" xfId="0" applyNumberFormat="1" applyFont="1" applyFill="1" applyAlignment="1" applyProtection="1">
      <alignment horizontal="left"/>
      <protection locked="0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 applyProtection="1">
      <alignment/>
      <protection locked="0"/>
    </xf>
    <xf numFmtId="169" fontId="80" fillId="35" borderId="0" xfId="0" applyNumberFormat="1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locked="0"/>
    </xf>
    <xf numFmtId="190" fontId="89" fillId="34" borderId="0" xfId="0" applyNumberFormat="1" applyFont="1" applyFill="1" applyAlignment="1">
      <alignment horizontal="left"/>
    </xf>
    <xf numFmtId="173" fontId="89" fillId="0" borderId="0" xfId="0" applyNumberFormat="1" applyFont="1" applyFill="1" applyAlignment="1">
      <alignment horizontal="left"/>
    </xf>
    <xf numFmtId="206" fontId="89" fillId="0" borderId="0" xfId="0" applyNumberFormat="1" applyFont="1" applyFill="1" applyAlignment="1">
      <alignment horizontal="left"/>
    </xf>
    <xf numFmtId="203" fontId="3" fillId="34" borderId="0" xfId="0" applyNumberFormat="1" applyFont="1" applyFill="1" applyAlignment="1" applyProtection="1">
      <alignment horizontal="left"/>
      <protection/>
    </xf>
    <xf numFmtId="181" fontId="83" fillId="33" borderId="11" xfId="0" applyNumberFormat="1" applyFont="1" applyFill="1" applyBorder="1" applyAlignment="1" applyProtection="1">
      <alignment horizontal="left" vertical="center"/>
      <protection/>
    </xf>
    <xf numFmtId="181" fontId="81" fillId="33" borderId="0" xfId="0" applyNumberFormat="1" applyFont="1" applyFill="1" applyBorder="1" applyAlignment="1" applyProtection="1">
      <alignment horizontal="left"/>
      <protection/>
    </xf>
    <xf numFmtId="2" fontId="14" fillId="34" borderId="0" xfId="0" applyNumberFormat="1" applyFont="1" applyFill="1" applyBorder="1" applyAlignment="1" applyProtection="1">
      <alignment/>
      <protection/>
    </xf>
    <xf numFmtId="0" fontId="14" fillId="33" borderId="11" xfId="0" applyNumberFormat="1" applyFont="1" applyFill="1" applyBorder="1" applyAlignment="1" applyProtection="1">
      <alignment horizontal="left"/>
      <protection/>
    </xf>
    <xf numFmtId="0" fontId="81" fillId="33" borderId="16" xfId="0" applyNumberFormat="1" applyFont="1" applyFill="1" applyBorder="1" applyAlignment="1" applyProtection="1">
      <alignment horizontal="left" vertical="center"/>
      <protection/>
    </xf>
    <xf numFmtId="0" fontId="81" fillId="33" borderId="11" xfId="0" applyNumberFormat="1" applyFont="1" applyFill="1" applyBorder="1" applyAlignment="1" applyProtection="1">
      <alignment horizontal="left" vertical="center"/>
      <protection/>
    </xf>
    <xf numFmtId="4" fontId="81" fillId="34" borderId="0" xfId="0" applyNumberFormat="1" applyFont="1" applyFill="1" applyBorder="1" applyAlignment="1" applyProtection="1">
      <alignment/>
      <protection/>
    </xf>
    <xf numFmtId="171" fontId="81" fillId="33" borderId="11" xfId="0" applyNumberFormat="1" applyFont="1" applyFill="1" applyBorder="1" applyAlignment="1" applyProtection="1">
      <alignment horizontal="left" vertical="center"/>
      <protection/>
    </xf>
    <xf numFmtId="169" fontId="83" fillId="33" borderId="11" xfId="0" applyNumberFormat="1" applyFont="1" applyFill="1" applyBorder="1" applyAlignment="1" applyProtection="1">
      <alignment horizontal="left" vertical="center"/>
      <protection/>
    </xf>
    <xf numFmtId="181" fontId="83" fillId="33" borderId="0" xfId="0" applyNumberFormat="1" applyFont="1" applyFill="1" applyBorder="1" applyAlignment="1" applyProtection="1">
      <alignment horizontal="center" vertical="center"/>
      <protection/>
    </xf>
    <xf numFmtId="186" fontId="1" fillId="33" borderId="11" xfId="0" applyNumberFormat="1" applyFont="1" applyFill="1" applyBorder="1" applyAlignment="1">
      <alignment horizontal="left" vertical="top"/>
    </xf>
    <xf numFmtId="186" fontId="1" fillId="33" borderId="22" xfId="0" applyNumberFormat="1" applyFont="1" applyFill="1" applyBorder="1" applyAlignment="1">
      <alignment horizontal="left" vertical="top"/>
    </xf>
    <xf numFmtId="4" fontId="14" fillId="33" borderId="0" xfId="0" applyNumberFormat="1" applyFont="1" applyFill="1" applyBorder="1" applyAlignment="1" applyProtection="1">
      <alignment/>
      <protection/>
    </xf>
    <xf numFmtId="0" fontId="84" fillId="33" borderId="0" xfId="0" applyNumberFormat="1" applyFont="1" applyFill="1" applyBorder="1" applyAlignment="1" applyProtection="1">
      <alignment horizontal="left" vertical="top"/>
      <protection/>
    </xf>
    <xf numFmtId="4" fontId="81" fillId="33" borderId="0" xfId="0" applyNumberFormat="1" applyFont="1" applyFill="1" applyBorder="1" applyAlignment="1" applyProtection="1">
      <alignment horizontal="left" vertical="top"/>
      <protection/>
    </xf>
    <xf numFmtId="3" fontId="84" fillId="33" borderId="11" xfId="0" applyNumberFormat="1" applyFont="1" applyFill="1" applyBorder="1" applyAlignment="1" applyProtection="1">
      <alignment horizontal="left" vertical="top"/>
      <protection/>
    </xf>
    <xf numFmtId="181" fontId="8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204" fontId="3" fillId="33" borderId="15" xfId="0" applyNumberFormat="1" applyFont="1" applyFill="1" applyBorder="1" applyAlignment="1" applyProtection="1">
      <alignment horizontal="left"/>
      <protection/>
    </xf>
    <xf numFmtId="204" fontId="3" fillId="33" borderId="0" xfId="0" applyNumberFormat="1" applyFont="1" applyFill="1" applyBorder="1" applyAlignment="1" applyProtection="1">
      <alignment horizontal="left"/>
      <protection/>
    </xf>
    <xf numFmtId="201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textRotation="90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32" fillId="33" borderId="10" xfId="0" applyNumberFormat="1" applyFont="1" applyFill="1" applyBorder="1" applyAlignment="1" applyProtection="1">
      <alignment vertical="top"/>
      <protection/>
    </xf>
    <xf numFmtId="0" fontId="32" fillId="33" borderId="11" xfId="0" applyFont="1" applyFill="1" applyBorder="1" applyAlignment="1" applyProtection="1">
      <alignment vertical="top"/>
      <protection/>
    </xf>
    <xf numFmtId="0" fontId="32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left" textRotation="90"/>
      <protection/>
    </xf>
    <xf numFmtId="0" fontId="0" fillId="0" borderId="0" xfId="0" applyBorder="1" applyAlignment="1">
      <alignment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2" fillId="34" borderId="10" xfId="0" applyNumberFormat="1" applyFont="1" applyFill="1" applyBorder="1" applyAlignment="1" applyProtection="1">
      <alignment horizontal="center" vertical="center"/>
      <protection/>
    </xf>
    <xf numFmtId="202" fontId="3" fillId="33" borderId="15" xfId="0" applyNumberFormat="1" applyFont="1" applyFill="1" applyBorder="1" applyAlignment="1" applyProtection="1">
      <alignment horizontal="left"/>
      <protection/>
    </xf>
    <xf numFmtId="202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200" fontId="3" fillId="33" borderId="0" xfId="0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" fontId="14" fillId="33" borderId="11" xfId="0" applyNumberFormat="1" applyFont="1" applyFill="1" applyBorder="1" applyAlignment="1" applyProtection="1">
      <alignment horizontal="left" vertical="center"/>
      <protection/>
    </xf>
    <xf numFmtId="49" fontId="14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81" fillId="33" borderId="16" xfId="0" applyNumberFormat="1" applyFont="1" applyFill="1" applyBorder="1" applyAlignment="1" applyProtection="1">
      <alignment horizontal="left" vertical="center"/>
      <protection/>
    </xf>
    <xf numFmtId="172" fontId="81" fillId="33" borderId="11" xfId="0" applyNumberFormat="1" applyFont="1" applyFill="1" applyBorder="1" applyAlignment="1" applyProtection="1">
      <alignment horizontal="left" vertical="center"/>
      <protection/>
    </xf>
    <xf numFmtId="0" fontId="14" fillId="33" borderId="11" xfId="0" applyNumberFormat="1" applyFont="1" applyFill="1" applyBorder="1" applyAlignment="1" applyProtection="1">
      <alignment horizontal="left" vertical="center"/>
      <protection/>
    </xf>
    <xf numFmtId="49" fontId="1" fillId="33" borderId="14" xfId="0" applyNumberFormat="1" applyFont="1" applyFill="1" applyBorder="1" applyAlignment="1" applyProtection="1">
      <alignment textRotation="89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2" fontId="25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8">
    <dxf>
      <fill>
        <patternFill patternType="solid"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1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2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3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4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5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6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7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8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9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10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2</xdr:row>
      <xdr:rowOff>38100</xdr:rowOff>
    </xdr:from>
    <xdr:to>
      <xdr:col>21</xdr:col>
      <xdr:colOff>-2147483648</xdr:colOff>
      <xdr:row>2</xdr:row>
      <xdr:rowOff>38100</xdr:rowOff>
    </xdr:to>
    <xdr:pic>
      <xdr:nvPicPr>
        <xdr:cNvPr id="11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8</xdr:row>
      <xdr:rowOff>38100</xdr:rowOff>
    </xdr:from>
    <xdr:to>
      <xdr:col>17</xdr:col>
      <xdr:colOff>581025</xdr:colOff>
      <xdr:row>8</xdr:row>
      <xdr:rowOff>38100</xdr:rowOff>
    </xdr:to>
    <xdr:pic>
      <xdr:nvPicPr>
        <xdr:cNvPr id="12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7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0</xdr:row>
      <xdr:rowOff>0</xdr:rowOff>
    </xdr:from>
    <xdr:to>
      <xdr:col>9</xdr:col>
      <xdr:colOff>200025</xdr:colOff>
      <xdr:row>3</xdr:row>
      <xdr:rowOff>0</xdr:rowOff>
    </xdr:to>
    <xdr:pic>
      <xdr:nvPicPr>
        <xdr:cNvPr id="13" name="Picture 1" descr="sofart_dk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4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5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6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7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8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19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0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1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2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3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4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2</xdr:row>
      <xdr:rowOff>38100</xdr:rowOff>
    </xdr:from>
    <xdr:to>
      <xdr:col>34</xdr:col>
      <xdr:colOff>0</xdr:colOff>
      <xdr:row>2</xdr:row>
      <xdr:rowOff>38100</xdr:rowOff>
    </xdr:to>
    <xdr:pic>
      <xdr:nvPicPr>
        <xdr:cNvPr id="25" name="Picture 1" descr="sofart_lille_d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9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514350</xdr:colOff>
      <xdr:row>4</xdr:row>
      <xdr:rowOff>28575</xdr:rowOff>
    </xdr:from>
    <xdr:to>
      <xdr:col>48</xdr:col>
      <xdr:colOff>514350</xdr:colOff>
      <xdr:row>4</xdr:row>
      <xdr:rowOff>28575</xdr:rowOff>
    </xdr:to>
    <xdr:pic>
      <xdr:nvPicPr>
        <xdr:cNvPr id="1" name="Picture 1" descr="sofart_dk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83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57150</xdr:colOff>
      <xdr:row>3</xdr:row>
      <xdr:rowOff>142875</xdr:rowOff>
    </xdr:from>
    <xdr:to>
      <xdr:col>48</xdr:col>
      <xdr:colOff>57150</xdr:colOff>
      <xdr:row>3</xdr:row>
      <xdr:rowOff>142875</xdr:rowOff>
    </xdr:to>
    <xdr:pic>
      <xdr:nvPicPr>
        <xdr:cNvPr id="2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0</xdr:rowOff>
    </xdr:from>
    <xdr:to>
      <xdr:col>29</xdr:col>
      <xdr:colOff>0</xdr:colOff>
      <xdr:row>1</xdr:row>
      <xdr:rowOff>161925</xdr:rowOff>
    </xdr:to>
    <xdr:pic>
      <xdr:nvPicPr>
        <xdr:cNvPr id="3" name="Picture 1" descr="sofart_dk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514350</xdr:colOff>
      <xdr:row>5</xdr:row>
      <xdr:rowOff>28575</xdr:rowOff>
    </xdr:from>
    <xdr:to>
      <xdr:col>48</xdr:col>
      <xdr:colOff>514350</xdr:colOff>
      <xdr:row>5</xdr:row>
      <xdr:rowOff>28575</xdr:rowOff>
    </xdr:to>
    <xdr:pic>
      <xdr:nvPicPr>
        <xdr:cNvPr id="1" name="Picture 1" descr="sofart_dk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9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514350</xdr:colOff>
      <xdr:row>4</xdr:row>
      <xdr:rowOff>28575</xdr:rowOff>
    </xdr:from>
    <xdr:to>
      <xdr:col>48</xdr:col>
      <xdr:colOff>514350</xdr:colOff>
      <xdr:row>4</xdr:row>
      <xdr:rowOff>28575</xdr:rowOff>
    </xdr:to>
    <xdr:pic>
      <xdr:nvPicPr>
        <xdr:cNvPr id="2" name="Picture 1" descr="sofart_dk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78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57150</xdr:colOff>
      <xdr:row>3</xdr:row>
      <xdr:rowOff>142875</xdr:rowOff>
    </xdr:from>
    <xdr:to>
      <xdr:col>48</xdr:col>
      <xdr:colOff>57150</xdr:colOff>
      <xdr:row>3</xdr:row>
      <xdr:rowOff>142875</xdr:rowOff>
    </xdr:to>
    <xdr:pic>
      <xdr:nvPicPr>
        <xdr:cNvPr id="3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0</xdr:rowOff>
    </xdr:from>
    <xdr:to>
      <xdr:col>31</xdr:col>
      <xdr:colOff>19050</xdr:colOff>
      <xdr:row>1</xdr:row>
      <xdr:rowOff>152400</xdr:rowOff>
    </xdr:to>
    <xdr:pic>
      <xdr:nvPicPr>
        <xdr:cNvPr id="4" name="Picture 1" descr="O:\Faelles\Logo etc\LOGO\JPG\HIGH-RES\sofart_dk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0"/>
          <a:ext cx="1790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file01\opgaver\ny%203%20til%20overs&#230;t%20%20Anette%20Anmodningsskema%20om%20sygedp%20til%20s&#248;f%20og%20re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e form"/>
      <sheetName val="Benefit form"/>
      <sheetName val="Ark1"/>
    </sheetNames>
    <sheetDataSet>
      <sheetData sheetId="0">
        <row r="27">
          <cell r="W2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3"/>
  <sheetViews>
    <sheetView tabSelected="1" zoomScalePageLayoutView="0" workbookViewId="0" topLeftCell="A50">
      <selection activeCell="G76" sqref="G76"/>
    </sheetView>
  </sheetViews>
  <sheetFormatPr defaultColWidth="9.140625" defaultRowHeight="11.25" customHeight="1"/>
  <cols>
    <col min="1" max="1" width="2.00390625" style="1" customWidth="1"/>
    <col min="2" max="3" width="8.8515625" style="1" customWidth="1"/>
    <col min="4" max="4" width="8.00390625" style="1" customWidth="1"/>
    <col min="5" max="5" width="10.140625" style="1" customWidth="1"/>
    <col min="6" max="6" width="9.421875" style="1" customWidth="1"/>
    <col min="7" max="7" width="2.7109375" style="1" customWidth="1"/>
    <col min="8" max="8" width="8.00390625" style="1" customWidth="1"/>
    <col min="9" max="9" width="3.7109375" style="1" customWidth="1"/>
    <col min="10" max="10" width="5.140625" style="1" customWidth="1"/>
    <col min="11" max="11" width="4.57421875" style="1" customWidth="1"/>
    <col min="12" max="12" width="6.00390625" style="1" customWidth="1"/>
    <col min="13" max="13" width="4.00390625" style="1" customWidth="1"/>
    <col min="14" max="14" width="7.8515625" style="1" customWidth="1"/>
    <col min="15" max="15" width="5.7109375" style="1" customWidth="1"/>
    <col min="16" max="16" width="6.140625" style="1" customWidth="1"/>
    <col min="17" max="17" width="2.7109375" style="1" customWidth="1"/>
    <col min="18" max="18" width="9.421875" style="29" customWidth="1"/>
    <col min="19" max="19" width="11.57421875" style="29" customWidth="1"/>
    <col min="20" max="20" width="9.57421875" style="29" customWidth="1"/>
    <col min="21" max="21" width="5.8515625" style="29" hidden="1" customWidth="1"/>
    <col min="22" max="22" width="5.8515625" style="220" hidden="1" customWidth="1"/>
    <col min="23" max="23" width="5.8515625" style="1" hidden="1" customWidth="1"/>
    <col min="24" max="24" width="3.421875" style="1" hidden="1" customWidth="1"/>
    <col min="25" max="25" width="8.57421875" style="1" hidden="1" customWidth="1"/>
    <col min="26" max="26" width="5.57421875" style="1" hidden="1" customWidth="1"/>
    <col min="27" max="28" width="9.140625" style="1" hidden="1" customWidth="1"/>
    <col min="29" max="29" width="0" style="1" hidden="1" customWidth="1"/>
    <col min="30" max="30" width="9.140625" style="1" customWidth="1"/>
    <col min="31" max="31" width="0" style="1" hidden="1" customWidth="1"/>
    <col min="32" max="37" width="9.140625" style="1" hidden="1" customWidth="1"/>
    <col min="38" max="38" width="0" style="1" hidden="1" customWidth="1"/>
    <col min="39" max="16384" width="9.140625" style="1" customWidth="1"/>
  </cols>
  <sheetData>
    <row r="1" spans="1:22" ht="16.5" customHeight="1">
      <c r="A1" s="35"/>
      <c r="B1" s="262" t="s">
        <v>159</v>
      </c>
      <c r="C1" s="262"/>
      <c r="D1" s="262"/>
      <c r="E1" s="262"/>
      <c r="F1" s="2"/>
      <c r="G1" s="2"/>
      <c r="H1" s="2"/>
      <c r="I1" s="2"/>
      <c r="J1" s="2"/>
      <c r="K1" s="2"/>
      <c r="L1" s="2"/>
      <c r="M1" s="2"/>
      <c r="N1" s="48" t="s">
        <v>43</v>
      </c>
      <c r="O1" s="48"/>
      <c r="P1" s="48"/>
      <c r="Q1" s="2"/>
      <c r="S1" s="409"/>
      <c r="V1" s="34"/>
    </row>
    <row r="2" spans="1:36" ht="11.25" customHeight="1">
      <c r="A2" s="35"/>
      <c r="B2" s="262"/>
      <c r="C2" s="262"/>
      <c r="D2" s="262"/>
      <c r="E2" s="262"/>
      <c r="F2" s="35"/>
      <c r="G2" s="35"/>
      <c r="H2" s="35"/>
      <c r="I2" s="35"/>
      <c r="J2" s="35"/>
      <c r="K2" s="35"/>
      <c r="L2" s="35"/>
      <c r="M2" s="35"/>
      <c r="N2" s="48"/>
      <c r="O2" s="48"/>
      <c r="P2" s="48"/>
      <c r="Q2" s="2"/>
      <c r="R2" s="219"/>
      <c r="W2" s="221"/>
      <c r="AF2" s="29"/>
      <c r="AG2" s="29"/>
      <c r="AH2" s="29"/>
      <c r="AI2" s="220"/>
      <c r="AJ2" s="221"/>
    </row>
    <row r="3" spans="1:42" s="33" customFormat="1" ht="11.25" customHeight="1">
      <c r="A3" s="46"/>
      <c r="B3" s="48" t="s">
        <v>153</v>
      </c>
      <c r="C3" s="48"/>
      <c r="D3" s="48"/>
      <c r="E3" s="48"/>
      <c r="F3" s="47"/>
      <c r="G3" s="47"/>
      <c r="H3" s="47"/>
      <c r="I3" s="47"/>
      <c r="J3" s="47"/>
      <c r="K3" s="47"/>
      <c r="L3" s="47"/>
      <c r="M3" s="47"/>
      <c r="N3" s="68"/>
      <c r="O3" s="68"/>
      <c r="P3" s="68"/>
      <c r="Q3" s="49"/>
      <c r="R3" s="219"/>
      <c r="S3" s="29"/>
      <c r="T3" s="29"/>
      <c r="U3" s="422"/>
      <c r="V3" s="411"/>
      <c r="W3" s="411"/>
      <c r="X3" s="411"/>
      <c r="Y3" s="411"/>
      <c r="Z3" s="411"/>
      <c r="AA3" s="411"/>
      <c r="AB3" s="411"/>
      <c r="AC3" s="411"/>
      <c r="AF3" s="1" t="str">
        <f>IF(R35&gt;41091,"26 uger  / ","13 uger  / ")</f>
        <v>26 uger  / </v>
      </c>
      <c r="AG3" s="1" t="str">
        <f>IF($E$35&gt;41091,"182 dg","91 dg")</f>
        <v>91 dg</v>
      </c>
      <c r="AH3" s="460" t="str">
        <f>IF($E$35=0,"-",IF($E$35&gt;41091,$E$35-182,$E$35-91))</f>
        <v>-</v>
      </c>
      <c r="AI3" s="460"/>
      <c r="AJ3" s="33" t="s">
        <v>284</v>
      </c>
      <c r="AK3" s="411"/>
      <c r="AL3" s="411"/>
      <c r="AM3" s="411"/>
      <c r="AN3" s="411"/>
      <c r="AO3" s="411"/>
      <c r="AP3" s="411"/>
    </row>
    <row r="4" spans="1:41" ht="11.25" customHeight="1">
      <c r="A4" s="35"/>
      <c r="B4" s="427" t="s">
        <v>160</v>
      </c>
      <c r="C4" s="428"/>
      <c r="D4" s="429"/>
      <c r="E4" s="429"/>
      <c r="F4" s="30"/>
      <c r="G4" s="30"/>
      <c r="H4" s="406"/>
      <c r="I4" s="406"/>
      <c r="J4" s="406"/>
      <c r="K4" s="30"/>
      <c r="L4" s="30"/>
      <c r="M4" s="30"/>
      <c r="N4" s="30"/>
      <c r="O4" s="30"/>
      <c r="P4" s="30"/>
      <c r="Q4" s="2"/>
      <c r="R4" s="219"/>
      <c r="S4" s="431"/>
      <c r="T4" s="431"/>
      <c r="U4" s="431"/>
      <c r="V4" s="224"/>
      <c r="W4" s="37"/>
      <c r="X4" s="37"/>
      <c r="Y4" s="37"/>
      <c r="Z4" s="37"/>
      <c r="AA4" s="37"/>
      <c r="AB4" s="37"/>
      <c r="AF4" s="38"/>
      <c r="AG4" s="38"/>
      <c r="AH4" s="38"/>
      <c r="AI4" s="224"/>
      <c r="AJ4" s="37"/>
      <c r="AK4" s="37"/>
      <c r="AL4" s="37"/>
      <c r="AM4" s="37"/>
      <c r="AN4" s="37"/>
      <c r="AO4" s="37"/>
    </row>
    <row r="5" spans="1:42" ht="13.5" customHeight="1">
      <c r="A5" s="35"/>
      <c r="B5" s="30" t="s">
        <v>108</v>
      </c>
      <c r="C5" s="30"/>
      <c r="D5" s="30"/>
      <c r="E5" s="30"/>
      <c r="F5" s="30"/>
      <c r="G5" s="30"/>
      <c r="H5" s="30" t="s">
        <v>314</v>
      </c>
      <c r="I5" s="30"/>
      <c r="J5" s="30"/>
      <c r="K5" s="30"/>
      <c r="L5" s="30"/>
      <c r="M5" s="30"/>
      <c r="N5" s="30"/>
      <c r="O5" s="30"/>
      <c r="P5" s="30"/>
      <c r="Q5" s="2"/>
      <c r="R5" s="432"/>
      <c r="U5" s="422"/>
      <c r="V5" s="411"/>
      <c r="W5" s="411"/>
      <c r="X5" s="411"/>
      <c r="Y5" s="411"/>
      <c r="Z5" s="411"/>
      <c r="AA5" s="411"/>
      <c r="AB5" s="411"/>
      <c r="AC5" s="411"/>
      <c r="AF5" s="1" t="str">
        <f>IF(OR($E$37&gt;0,$E$38&gt;0),"13 uger /","26 uger /")</f>
        <v>26 uger /</v>
      </c>
      <c r="AG5" s="1" t="str">
        <f>IF(OR($E$37&gt;0,$E$38&gt;0),"91 dg /","182 dg /")</f>
        <v>182 dg /</v>
      </c>
      <c r="AH5" s="460">
        <f>IF(OR($E$37&gt;0,$E$38&gt;0),$E$35-91,$E$35-182)</f>
        <v>-182</v>
      </c>
      <c r="AI5" s="460"/>
      <c r="AJ5" s="1" t="s">
        <v>285</v>
      </c>
      <c r="AK5" s="411"/>
      <c r="AL5" s="411"/>
      <c r="AM5" s="411"/>
      <c r="AN5" s="411"/>
      <c r="AO5" s="411"/>
      <c r="AP5" s="411"/>
    </row>
    <row r="6" spans="1:36" ht="11.25" customHeight="1">
      <c r="A6" s="35"/>
      <c r="B6" s="30" t="s">
        <v>109</v>
      </c>
      <c r="C6" s="30"/>
      <c r="D6" s="30"/>
      <c r="E6" s="30"/>
      <c r="F6" s="30"/>
      <c r="G6" s="30"/>
      <c r="H6" s="30" t="s">
        <v>44</v>
      </c>
      <c r="I6" s="30"/>
      <c r="J6" s="30"/>
      <c r="K6" s="30"/>
      <c r="L6" s="30"/>
      <c r="M6" s="30"/>
      <c r="N6" s="30"/>
      <c r="O6" s="30"/>
      <c r="P6" s="30"/>
      <c r="Q6" s="2"/>
      <c r="R6" s="433"/>
      <c r="W6" s="29"/>
      <c r="AI6" s="220"/>
      <c r="AJ6" s="29"/>
    </row>
    <row r="7" spans="1:43" ht="11.25" customHeight="1">
      <c r="A7" s="2"/>
      <c r="B7" s="30" t="s">
        <v>110</v>
      </c>
      <c r="C7" s="30"/>
      <c r="D7" s="30"/>
      <c r="E7" s="30"/>
      <c r="F7" s="30"/>
      <c r="G7" s="30"/>
      <c r="H7" s="30" t="s">
        <v>45</v>
      </c>
      <c r="I7" s="30"/>
      <c r="J7" s="30"/>
      <c r="K7" s="30"/>
      <c r="L7" s="30"/>
      <c r="M7" s="30"/>
      <c r="N7" s="30"/>
      <c r="O7" s="30"/>
      <c r="P7" s="30"/>
      <c r="Q7" s="2"/>
      <c r="U7" s="422"/>
      <c r="V7" s="411"/>
      <c r="W7" s="411"/>
      <c r="X7" s="411"/>
      <c r="Y7" s="411"/>
      <c r="Z7" s="411"/>
      <c r="AA7" s="411"/>
      <c r="AB7" s="411"/>
      <c r="AC7" s="411"/>
      <c r="AF7" s="1" t="str">
        <f>IF(OR($E$37&gt;0,$E$38&gt;0),"1 uger /","2 uger /")</f>
        <v>2 uger /</v>
      </c>
      <c r="AG7" s="1" t="str">
        <f>IF(OR($E$37&gt;0,$E$38&gt;0),"7 dg /","14 dg /")</f>
        <v>14 dg /</v>
      </c>
      <c r="AH7" s="460">
        <f>IF(OR($E$37&gt;0,$E$38&gt;0),$E$35-7,$E$35-14)</f>
        <v>-14</v>
      </c>
      <c r="AI7" s="460"/>
      <c r="AJ7" s="412" t="s">
        <v>286</v>
      </c>
      <c r="AK7" s="411"/>
      <c r="AL7" s="411"/>
      <c r="AM7" s="411"/>
      <c r="AN7" s="411"/>
      <c r="AO7" s="411"/>
      <c r="AP7" s="411"/>
      <c r="AQ7" s="411"/>
    </row>
    <row r="8" spans="1:28" ht="11.25" customHeight="1">
      <c r="A8" s="2"/>
      <c r="B8" s="30" t="s">
        <v>111</v>
      </c>
      <c r="C8" s="30"/>
      <c r="D8" s="30"/>
      <c r="E8" s="30"/>
      <c r="F8" s="30"/>
      <c r="G8" s="30"/>
      <c r="H8" s="30" t="s">
        <v>46</v>
      </c>
      <c r="I8" s="30"/>
      <c r="J8" s="30"/>
      <c r="K8" s="30"/>
      <c r="L8" s="30"/>
      <c r="M8" s="30"/>
      <c r="N8" s="30"/>
      <c r="O8" s="30"/>
      <c r="P8" s="30"/>
      <c r="Q8" s="2"/>
      <c r="Y8" s="37"/>
      <c r="Z8" s="37"/>
      <c r="AA8" s="37"/>
      <c r="AB8" s="37"/>
    </row>
    <row r="9" spans="1:17" ht="11.25" customHeight="1">
      <c r="A9" s="2"/>
      <c r="B9" s="408" t="s">
        <v>112</v>
      </c>
      <c r="C9" s="408"/>
      <c r="D9" s="408"/>
      <c r="E9" s="408"/>
      <c r="F9" s="408"/>
      <c r="G9" s="30"/>
      <c r="H9" s="30" t="s">
        <v>48</v>
      </c>
      <c r="I9" s="30"/>
      <c r="J9" s="30"/>
      <c r="K9" s="30"/>
      <c r="L9" s="30"/>
      <c r="M9" s="30"/>
      <c r="N9" s="30"/>
      <c r="O9" s="30"/>
      <c r="P9" s="30"/>
      <c r="Q9" s="2"/>
    </row>
    <row r="10" spans="1:29" ht="11.25" customHeight="1">
      <c r="A10" s="2"/>
      <c r="B10" s="30" t="s">
        <v>113</v>
      </c>
      <c r="C10" s="30"/>
      <c r="D10" s="30"/>
      <c r="E10" s="30"/>
      <c r="F10" s="30"/>
      <c r="G10" s="30"/>
      <c r="H10" s="30" t="s">
        <v>47</v>
      </c>
      <c r="I10" s="30"/>
      <c r="J10" s="30"/>
      <c r="K10" s="30"/>
      <c r="L10" s="30"/>
      <c r="M10" s="30"/>
      <c r="N10" s="30"/>
      <c r="O10" s="30"/>
      <c r="P10" s="30"/>
      <c r="Q10" s="2"/>
      <c r="R10" s="433"/>
      <c r="Y10" s="27"/>
      <c r="Z10" s="27"/>
      <c r="AA10" s="39"/>
      <c r="AB10" s="27"/>
      <c r="AC10" s="27"/>
    </row>
    <row r="11" spans="1:29" ht="11.25" customHeight="1">
      <c r="A11" s="2"/>
      <c r="B11" s="408" t="s">
        <v>130</v>
      </c>
      <c r="C11" s="30"/>
      <c r="D11" s="30"/>
      <c r="E11" s="30"/>
      <c r="F11" s="30"/>
      <c r="G11" s="30"/>
      <c r="H11" s="406" t="s">
        <v>320</v>
      </c>
      <c r="I11" s="30"/>
      <c r="J11" s="30"/>
      <c r="K11" s="30"/>
      <c r="L11" s="30"/>
      <c r="M11" s="30"/>
      <c r="N11" s="30"/>
      <c r="O11" s="30"/>
      <c r="P11" s="30"/>
      <c r="Q11" s="2"/>
      <c r="V11" s="225"/>
      <c r="Y11" s="27"/>
      <c r="Z11" s="27"/>
      <c r="AA11" s="27"/>
      <c r="AB11" s="27"/>
      <c r="AC11" s="27"/>
    </row>
    <row r="12" spans="1:17" ht="11.25">
      <c r="A12" s="2"/>
      <c r="B12" s="30" t="s">
        <v>95</v>
      </c>
      <c r="C12" s="30"/>
      <c r="D12" s="30"/>
      <c r="E12" s="30"/>
      <c r="F12" s="30"/>
      <c r="G12" s="30"/>
      <c r="H12" s="406" t="s">
        <v>319</v>
      </c>
      <c r="I12" s="214"/>
      <c r="J12" s="214"/>
      <c r="K12" s="214"/>
      <c r="L12" s="214"/>
      <c r="M12" s="214"/>
      <c r="N12" s="214"/>
      <c r="O12" s="214"/>
      <c r="P12" s="214"/>
      <c r="Q12" s="2"/>
    </row>
    <row r="13" spans="1:17" ht="11.25">
      <c r="A13" s="2"/>
      <c r="B13" s="30" t="s">
        <v>313</v>
      </c>
      <c r="C13" s="30"/>
      <c r="D13" s="30"/>
      <c r="E13" s="30"/>
      <c r="F13" s="30"/>
      <c r="G13" s="30"/>
      <c r="H13" s="406" t="s">
        <v>315</v>
      </c>
      <c r="I13" s="450"/>
      <c r="J13" s="450"/>
      <c r="K13" s="450"/>
      <c r="L13" s="450"/>
      <c r="M13" s="450"/>
      <c r="N13" s="450"/>
      <c r="O13" s="450"/>
      <c r="P13" s="450"/>
      <c r="Q13" s="2"/>
    </row>
    <row r="14" spans="1:17" ht="11.25">
      <c r="A14" s="2"/>
      <c r="B14" s="30"/>
      <c r="C14" s="30"/>
      <c r="D14" s="30"/>
      <c r="E14" s="30"/>
      <c r="F14" s="30"/>
      <c r="G14" s="30"/>
      <c r="I14" s="450"/>
      <c r="J14" s="450"/>
      <c r="K14" s="450"/>
      <c r="L14" s="450"/>
      <c r="M14" s="450"/>
      <c r="N14" s="450"/>
      <c r="O14" s="450"/>
      <c r="P14" s="450"/>
      <c r="Q14" s="2"/>
    </row>
    <row r="15" spans="1:18" ht="18" customHeight="1">
      <c r="A15" s="2"/>
      <c r="B15" s="211" t="s">
        <v>49</v>
      </c>
      <c r="C15" s="211"/>
      <c r="D15" s="211"/>
      <c r="E15" s="211"/>
      <c r="F15" s="211"/>
      <c r="G15" s="430"/>
      <c r="H15" s="211" t="s">
        <v>57</v>
      </c>
      <c r="I15" s="211"/>
      <c r="J15" s="211"/>
      <c r="K15" s="211"/>
      <c r="L15" s="211"/>
      <c r="M15" s="211"/>
      <c r="N15" s="211"/>
      <c r="O15" s="211"/>
      <c r="P15" s="211"/>
      <c r="Q15" s="2"/>
      <c r="R15" s="409"/>
    </row>
    <row r="16" spans="1:17" ht="4.5" customHeight="1">
      <c r="A16" s="2"/>
      <c r="B16" s="210"/>
      <c r="C16" s="210"/>
      <c r="D16" s="210"/>
      <c r="E16" s="210"/>
      <c r="F16" s="210"/>
      <c r="G16" s="36"/>
      <c r="H16" s="211"/>
      <c r="I16" s="211"/>
      <c r="J16" s="211"/>
      <c r="K16" s="211"/>
      <c r="L16" s="211"/>
      <c r="M16" s="211"/>
      <c r="N16" s="211"/>
      <c r="O16" s="211"/>
      <c r="P16" s="211"/>
      <c r="Q16" s="50"/>
    </row>
    <row r="17" spans="1:26" ht="11.25" customHeight="1">
      <c r="A17" s="2"/>
      <c r="B17" s="367" t="s">
        <v>24</v>
      </c>
      <c r="C17" s="463"/>
      <c r="D17" s="463"/>
      <c r="E17" s="463"/>
      <c r="F17" s="463"/>
      <c r="G17" s="2"/>
      <c r="H17" s="367" t="s">
        <v>24</v>
      </c>
      <c r="I17" s="71"/>
      <c r="J17" s="463"/>
      <c r="K17" s="463"/>
      <c r="L17" s="463"/>
      <c r="M17" s="463"/>
      <c r="N17" s="463"/>
      <c r="O17" s="463"/>
      <c r="P17" s="463"/>
      <c r="Q17" s="40"/>
      <c r="T17" s="264"/>
      <c r="U17" s="264"/>
      <c r="V17" s="264"/>
      <c r="W17" s="264"/>
      <c r="X17" s="222"/>
      <c r="Z17" s="263"/>
    </row>
    <row r="18" spans="1:19" ht="11.25" customHeight="1">
      <c r="A18" s="2"/>
      <c r="B18" s="367" t="s">
        <v>269</v>
      </c>
      <c r="C18" s="474"/>
      <c r="D18" s="474"/>
      <c r="E18" s="474"/>
      <c r="F18" s="474"/>
      <c r="G18" s="2"/>
      <c r="H18" s="367" t="s">
        <v>269</v>
      </c>
      <c r="I18" s="71"/>
      <c r="J18" s="463"/>
      <c r="K18" s="463"/>
      <c r="L18" s="463"/>
      <c r="M18" s="463"/>
      <c r="N18" s="463"/>
      <c r="O18" s="463"/>
      <c r="P18" s="463"/>
      <c r="Q18" s="40"/>
      <c r="R18" s="434"/>
      <c r="S18" s="434"/>
    </row>
    <row r="19" spans="1:22" ht="11.25" customHeight="1">
      <c r="A19" s="2"/>
      <c r="B19" s="367" t="s">
        <v>270</v>
      </c>
      <c r="C19" s="474"/>
      <c r="D19" s="474"/>
      <c r="E19" s="474"/>
      <c r="F19" s="474"/>
      <c r="G19" s="2"/>
      <c r="H19" s="367" t="s">
        <v>270</v>
      </c>
      <c r="I19" s="71"/>
      <c r="J19" s="463"/>
      <c r="K19" s="463"/>
      <c r="L19" s="463"/>
      <c r="M19" s="463"/>
      <c r="N19" s="463"/>
      <c r="O19" s="463"/>
      <c r="P19" s="463"/>
      <c r="Q19" s="40"/>
      <c r="V19" s="1"/>
    </row>
    <row r="20" spans="1:22" ht="11.25" customHeight="1">
      <c r="A20" s="2"/>
      <c r="B20" s="367" t="s">
        <v>161</v>
      </c>
      <c r="C20" s="474"/>
      <c r="D20" s="474"/>
      <c r="E20" s="474"/>
      <c r="F20" s="474"/>
      <c r="G20" s="2"/>
      <c r="H20" s="214" t="s">
        <v>283</v>
      </c>
      <c r="I20" s="212"/>
      <c r="J20" s="463"/>
      <c r="K20" s="463"/>
      <c r="L20" s="463"/>
      <c r="M20" s="463"/>
      <c r="N20" s="463"/>
      <c r="O20" s="463"/>
      <c r="P20" s="463"/>
      <c r="Q20" s="40"/>
      <c r="V20" s="34"/>
    </row>
    <row r="21" spans="1:22" ht="11.25" customHeight="1">
      <c r="A21" s="2"/>
      <c r="B21" s="367" t="s">
        <v>77</v>
      </c>
      <c r="C21" s="474"/>
      <c r="D21" s="474"/>
      <c r="E21" s="474"/>
      <c r="F21" s="474"/>
      <c r="G21" s="2"/>
      <c r="H21" s="214" t="s">
        <v>282</v>
      </c>
      <c r="I21" s="212"/>
      <c r="J21" s="474"/>
      <c r="K21" s="474"/>
      <c r="L21" s="474"/>
      <c r="M21" s="474"/>
      <c r="N21" s="474"/>
      <c r="O21" s="474"/>
      <c r="P21" s="474"/>
      <c r="Q21" s="40"/>
      <c r="V21" s="34"/>
    </row>
    <row r="22" spans="1:27" ht="11.25" customHeight="1">
      <c r="A22" s="2"/>
      <c r="B22" s="367" t="s">
        <v>78</v>
      </c>
      <c r="C22" s="459"/>
      <c r="D22" s="459"/>
      <c r="E22" s="459"/>
      <c r="F22" s="459"/>
      <c r="G22" s="2"/>
      <c r="H22" s="367" t="s">
        <v>76</v>
      </c>
      <c r="I22" s="71"/>
      <c r="J22" s="483"/>
      <c r="K22" s="483"/>
      <c r="L22" s="483"/>
      <c r="M22" s="483"/>
      <c r="N22" s="483"/>
      <c r="O22" s="483"/>
      <c r="P22" s="483"/>
      <c r="Q22" s="40"/>
      <c r="R22" s="435"/>
      <c r="V22" s="34"/>
      <c r="Y22" s="29" t="s">
        <v>162</v>
      </c>
      <c r="Z22" s="74" t="s">
        <v>163</v>
      </c>
      <c r="AA22" s="74"/>
    </row>
    <row r="23" spans="1:26" ht="11.25" customHeight="1">
      <c r="A23" s="2"/>
      <c r="C23" s="71"/>
      <c r="D23" s="71"/>
      <c r="E23" s="488"/>
      <c r="F23" s="488"/>
      <c r="G23" s="213"/>
      <c r="H23" s="487" t="s">
        <v>96</v>
      </c>
      <c r="I23" s="487"/>
      <c r="J23" s="487"/>
      <c r="K23" s="424"/>
      <c r="L23" s="424"/>
      <c r="M23" s="424"/>
      <c r="N23" s="424"/>
      <c r="O23" s="484"/>
      <c r="P23" s="484"/>
      <c r="Q23" s="70"/>
      <c r="R23" s="435"/>
      <c r="V23" s="34"/>
      <c r="W23" s="29"/>
      <c r="X23" s="227"/>
      <c r="Y23" s="1" t="s">
        <v>164</v>
      </c>
      <c r="Z23" s="1" t="s">
        <v>165</v>
      </c>
    </row>
    <row r="24" spans="1:21" ht="11.25" customHeight="1">
      <c r="A24" s="2"/>
      <c r="B24" s="26" t="s">
        <v>28</v>
      </c>
      <c r="C24" s="26"/>
      <c r="D24" s="26"/>
      <c r="E24" s="488"/>
      <c r="F24" s="488"/>
      <c r="G24" s="213"/>
      <c r="H24" s="487"/>
      <c r="I24" s="487"/>
      <c r="J24" s="487"/>
      <c r="K24" s="424"/>
      <c r="L24" s="424"/>
      <c r="M24" s="424"/>
      <c r="N24" s="424"/>
      <c r="O24" s="484"/>
      <c r="P24" s="484"/>
      <c r="Q24" s="213"/>
      <c r="R24" s="388" t="str">
        <f>IF(V25=TRUE,"Hvis skibet udelukkende sejler i indenrigs-","-")</f>
        <v>-</v>
      </c>
      <c r="S24" s="390"/>
      <c r="T24" s="390"/>
      <c r="U24" s="228"/>
    </row>
    <row r="25" spans="1:27" ht="11.25" customHeight="1">
      <c r="A25" s="2"/>
      <c r="B25" s="367" t="s">
        <v>51</v>
      </c>
      <c r="C25" s="367"/>
      <c r="D25" s="367"/>
      <c r="E25" s="474"/>
      <c r="F25" s="474"/>
      <c r="G25" s="213"/>
      <c r="H25" s="214" t="s">
        <v>25</v>
      </c>
      <c r="I25" s="214"/>
      <c r="J25" s="214"/>
      <c r="K25" s="367"/>
      <c r="L25" s="367"/>
      <c r="M25" s="367"/>
      <c r="N25" s="367"/>
      <c r="O25" s="425"/>
      <c r="P25" s="69"/>
      <c r="Q25" s="70"/>
      <c r="R25" s="389" t="str">
        <f>IF(V25=TRUE,"fart, skal dagpenge søges hos kommunen.","-")</f>
        <v>-</v>
      </c>
      <c r="S25" s="389"/>
      <c r="T25" s="389"/>
      <c r="U25" s="228"/>
      <c r="V25" s="34" t="b">
        <v>0</v>
      </c>
      <c r="W25" s="28" t="b">
        <v>0</v>
      </c>
      <c r="X25" s="29">
        <v>23</v>
      </c>
      <c r="Y25" s="1" t="str">
        <f>IF(AND(V25=FALSE,W25=FALSE),"uoplyst",IF(V25=TRUE,"ja","nej"))</f>
        <v>uoplyst</v>
      </c>
      <c r="Z25" s="1">
        <f>IF(Y25="uoplyst",0,1)</f>
        <v>0</v>
      </c>
      <c r="AA25" s="223"/>
    </row>
    <row r="26" spans="1:27" ht="11.25" customHeight="1">
      <c r="A26" s="2"/>
      <c r="B26" s="367" t="s">
        <v>19</v>
      </c>
      <c r="C26" s="367"/>
      <c r="D26" s="367"/>
      <c r="E26" s="490"/>
      <c r="F26" s="490"/>
      <c r="G26" s="213"/>
      <c r="H26" s="395">
        <f>IF(AND(E25=0,E35&gt;0),"CPR-nr. / fødselsdag og år ikke oplyst","")</f>
      </c>
      <c r="I26" s="367"/>
      <c r="J26" s="229"/>
      <c r="K26" s="367"/>
      <c r="L26" s="367"/>
      <c r="M26" s="367"/>
      <c r="N26" s="367"/>
      <c r="O26" s="454"/>
      <c r="P26" s="454"/>
      <c r="Q26" s="213"/>
      <c r="R26" s="391" t="str">
        <f>IF(W34=TRUE,IF(K34&lt;56,"Ansat under 8 uger.","-"),"-")</f>
        <v>-</v>
      </c>
      <c r="S26" s="389"/>
      <c r="T26" s="389"/>
      <c r="U26" s="31"/>
      <c r="V26" s="34"/>
      <c r="W26" s="28"/>
      <c r="X26" s="29"/>
      <c r="AA26" s="223"/>
    </row>
    <row r="27" spans="1:24" ht="11.25" customHeight="1">
      <c r="A27" s="2"/>
      <c r="B27" s="213"/>
      <c r="C27" s="213"/>
      <c r="D27" s="213"/>
      <c r="E27" s="471"/>
      <c r="F27" s="471"/>
      <c r="G27" s="213"/>
      <c r="H27" s="413" t="s">
        <v>296</v>
      </c>
      <c r="K27" s="367"/>
      <c r="M27" s="367"/>
      <c r="N27" s="229"/>
      <c r="O27" s="454"/>
      <c r="P27" s="454"/>
      <c r="Q27" s="213"/>
      <c r="R27" s="390" t="str">
        <f>IF(W34=TRUE,IF(K34&lt;56,IF(E35&gt;41091,"Hvis der er tilknytning til arb.markedet i 26  ",IF(E35&lt;41092,"Hvis der er tilknytning til arb.markedet i 13  ")),"-"),"-")</f>
        <v>-</v>
      </c>
      <c r="S27" s="390"/>
      <c r="T27" s="390"/>
      <c r="U27" s="31"/>
      <c r="V27" s="34"/>
      <c r="W27" s="28"/>
      <c r="X27" s="29"/>
    </row>
    <row r="28" spans="1:26" ht="11.25" customHeight="1">
      <c r="A28" s="2"/>
      <c r="B28" s="26" t="s">
        <v>27</v>
      </c>
      <c r="C28" s="2"/>
      <c r="D28" s="2"/>
      <c r="E28" s="471"/>
      <c r="F28" s="471"/>
      <c r="G28" s="213"/>
      <c r="H28" s="367" t="s">
        <v>295</v>
      </c>
      <c r="I28" s="367"/>
      <c r="J28" s="367"/>
      <c r="K28" s="367"/>
      <c r="L28" s="367"/>
      <c r="M28" s="367"/>
      <c r="N28" s="367"/>
      <c r="O28" s="425"/>
      <c r="P28" s="425"/>
      <c r="Q28" s="213"/>
      <c r="R28" s="390" t="str">
        <f>IF(W34=TRUE,IF(K34&lt;56,"ugers perioden (f.eks. pga. arb.skade, DP-","-"),"-")</f>
        <v>-</v>
      </c>
      <c r="S28" s="390"/>
      <c r="T28" s="390"/>
      <c r="U28" s="31"/>
      <c r="V28" s="34" t="b">
        <v>0</v>
      </c>
      <c r="W28" s="28" t="b">
        <v>0</v>
      </c>
      <c r="X28" s="29">
        <v>27</v>
      </c>
      <c r="Y28" s="1" t="str">
        <f>IF(AND(V28=FALSE,W28=FALSE),"uoplyst",IF(V28=TRUE,"ja","nej"))</f>
        <v>uoplyst</v>
      </c>
      <c r="Z28" s="1">
        <f>IF(Y28="uoplyst",0,1)</f>
        <v>0</v>
      </c>
    </row>
    <row r="29" spans="1:26" ht="11.25" customHeight="1">
      <c r="A29" s="2"/>
      <c r="B29" s="367" t="s">
        <v>20</v>
      </c>
      <c r="C29" s="367"/>
      <c r="D29" s="367"/>
      <c r="E29" s="459"/>
      <c r="F29" s="459"/>
      <c r="G29" s="213"/>
      <c r="H29" s="367" t="s">
        <v>297</v>
      </c>
      <c r="I29" s="367"/>
      <c r="J29" s="367"/>
      <c r="K29" s="367"/>
      <c r="L29" s="367"/>
      <c r="N29" s="367"/>
      <c r="O29" s="425"/>
      <c r="P29" s="425"/>
      <c r="Q29" s="213"/>
      <c r="R29" s="390" t="str">
        <f>IF(W34=TRUE,IF(K34&lt;56,"beret. medlem af A-kasse m.m.) er der efter","-"),"-")</f>
        <v>-</v>
      </c>
      <c r="S29" s="390"/>
      <c r="T29" s="390"/>
      <c r="U29" s="31"/>
      <c r="V29" s="34" t="b">
        <v>0</v>
      </c>
      <c r="W29" s="28" t="b">
        <v>0</v>
      </c>
      <c r="X29" s="29">
        <v>26</v>
      </c>
      <c r="Y29" s="1" t="str">
        <f>IF(AND(V29=FALSE,W29=FALSE),"uoplyst",IF(V29=TRUE,"ja","nej"))</f>
        <v>uoplyst</v>
      </c>
      <c r="Z29" s="1">
        <f>IF(Y29="uoplyst",0,1)</f>
        <v>0</v>
      </c>
    </row>
    <row r="30" spans="1:23" ht="11.25" customHeight="1">
      <c r="A30" s="2"/>
      <c r="B30" s="367" t="s">
        <v>21</v>
      </c>
      <c r="C30" s="367"/>
      <c r="D30" s="367"/>
      <c r="E30" s="459"/>
      <c r="F30" s="459"/>
      <c r="G30" s="213"/>
      <c r="H30" s="395">
        <f>IF(OR(E31=0,E32=0)*AND(E35&gt;0),"På / afmønst.dato mangler","")</f>
      </c>
      <c r="I30" s="367"/>
      <c r="J30" s="367"/>
      <c r="K30" s="367"/>
      <c r="L30" s="367"/>
      <c r="M30" s="367"/>
      <c r="N30" s="367"/>
      <c r="O30" s="471"/>
      <c r="P30" s="471"/>
      <c r="Q30" s="70"/>
      <c r="R30" s="390" t="str">
        <f>IF(W34=TRUE,IF(K34&lt;56,"det oplyste mulighed for refusion af DP fra","-"),"-")</f>
        <v>-</v>
      </c>
      <c r="S30" s="390"/>
      <c r="T30" s="390"/>
      <c r="U30" s="31"/>
      <c r="V30" s="34"/>
      <c r="W30" s="28"/>
    </row>
    <row r="31" spans="1:23" ht="11.25" customHeight="1">
      <c r="A31" s="2"/>
      <c r="B31" s="393" t="s">
        <v>166</v>
      </c>
      <c r="C31" s="393"/>
      <c r="D31" s="394"/>
      <c r="E31" s="489"/>
      <c r="F31" s="489"/>
      <c r="G31" s="213"/>
      <c r="H31" s="214" t="s">
        <v>167</v>
      </c>
      <c r="I31" s="214"/>
      <c r="J31" s="214"/>
      <c r="K31" s="367"/>
      <c r="L31" s="367"/>
      <c r="M31" s="367"/>
      <c r="N31" s="367"/>
      <c r="O31" s="471"/>
      <c r="P31" s="471"/>
      <c r="Q31" s="213"/>
      <c r="R31" s="390" t="str">
        <f>IF(W34=TRUE,IF(K34&lt;56,"første hele sygedag.","-"),"-")</f>
        <v>-</v>
      </c>
      <c r="S31" s="390"/>
      <c r="T31" s="390"/>
      <c r="U31" s="31"/>
      <c r="V31" s="34"/>
      <c r="W31" s="28"/>
    </row>
    <row r="32" spans="1:27" ht="11.25" customHeight="1">
      <c r="A32" s="2"/>
      <c r="B32" s="395" t="s">
        <v>168</v>
      </c>
      <c r="C32" s="396"/>
      <c r="D32" s="397"/>
      <c r="E32" s="486"/>
      <c r="F32" s="486"/>
      <c r="G32" s="213"/>
      <c r="H32" s="410" t="s">
        <v>183</v>
      </c>
      <c r="I32" s="367"/>
      <c r="J32" s="367"/>
      <c r="K32" s="367"/>
      <c r="L32" s="367"/>
      <c r="M32" s="367"/>
      <c r="N32" s="367"/>
      <c r="O32" s="471"/>
      <c r="P32" s="471"/>
      <c r="Q32" s="213"/>
      <c r="R32" s="436" t="str">
        <f>IF(AND(V34=TRUE,V28=FALSE,K34&lt;91),"Den søf. ses efter det oplyste ikke uafbrudt at ","-")</f>
        <v>-</v>
      </c>
      <c r="S32" s="390"/>
      <c r="T32" s="390"/>
      <c r="U32" s="437"/>
      <c r="V32" s="34"/>
      <c r="W32" s="28"/>
      <c r="X32" s="29"/>
      <c r="AA32" s="45"/>
    </row>
    <row r="33" spans="1:27" ht="11.25" customHeight="1">
      <c r="A33" s="2"/>
      <c r="B33" s="367"/>
      <c r="C33" s="367"/>
      <c r="D33" s="208"/>
      <c r="E33" s="481"/>
      <c r="F33" s="481"/>
      <c r="G33" s="213"/>
      <c r="H33" s="1" t="str">
        <f>IF(OR($E$37&gt;0,$E$38&gt;0),"13 uger /","26 uger /")</f>
        <v>26 uger /</v>
      </c>
      <c r="I33" s="1" t="str">
        <f>IF(OR($E$37&gt;0,$E$38&gt;0),"91 dg /","182 dg /")</f>
        <v>182 dg /</v>
      </c>
      <c r="J33" s="405"/>
      <c r="K33" s="482">
        <f>IF(E35=0,"",IF(OR($E$37&gt;0,$E$38&gt;0),$E$35-91,$E$35-182))</f>
      </c>
      <c r="L33" s="482"/>
      <c r="M33" s="482"/>
      <c r="N33" s="482"/>
      <c r="O33" s="445"/>
      <c r="P33" s="445"/>
      <c r="Q33" s="405"/>
      <c r="R33" s="405"/>
      <c r="S33" s="405"/>
      <c r="T33" s="436" t="str">
        <f>IF(R32="-","-",IF(E35&gt;41091,"26 uger.","13 uger."))</f>
        <v>-</v>
      </c>
      <c r="U33" s="437"/>
      <c r="V33" s="34"/>
      <c r="W33" s="28"/>
      <c r="X33" s="29"/>
      <c r="AA33" s="45"/>
    </row>
    <row r="34" spans="1:27" ht="11.25" customHeight="1">
      <c r="A34" s="2"/>
      <c r="B34" s="67" t="s">
        <v>26</v>
      </c>
      <c r="C34" s="367"/>
      <c r="D34" s="367"/>
      <c r="E34" s="481"/>
      <c r="F34" s="481"/>
      <c r="G34" s="213"/>
      <c r="H34" s="367" t="s">
        <v>188</v>
      </c>
      <c r="I34" s="367"/>
      <c r="J34" s="367"/>
      <c r="K34" s="480">
        <f>IF(E32=0,"",IF(E31=0,0,E32-E31+1))</f>
      </c>
      <c r="L34" s="480"/>
      <c r="M34" s="230"/>
      <c r="N34" s="367"/>
      <c r="O34" s="454"/>
      <c r="P34" s="454"/>
      <c r="Q34" s="213"/>
      <c r="R34" s="390" t="str">
        <f>IF(W33=TRUE,"-",IF(AND(Z34=0,K34&lt;91),IF(OR(Z36=1,Z39=1,Z49=1,Z50=1,Z42=1),"Der mangler oplysning om ansættelse de ","-"),"-"))</f>
        <v>-</v>
      </c>
      <c r="S34" s="390"/>
      <c r="T34" s="390"/>
      <c r="U34" s="437"/>
      <c r="V34" s="34" t="b">
        <v>0</v>
      </c>
      <c r="W34" s="28" t="b">
        <v>0</v>
      </c>
      <c r="X34" s="29">
        <v>33</v>
      </c>
      <c r="Y34" s="1" t="str">
        <f>IF(AND(V34=FALSE,W34=FALSE),"uoplyst",IF(V34=TRUE,"ja","nej"))</f>
        <v>uoplyst</v>
      </c>
      <c r="Z34" s="1">
        <f>IF(Y34="uoplyst",0,1)</f>
        <v>0</v>
      </c>
      <c r="AA34" s="43"/>
    </row>
    <row r="35" spans="1:24" ht="11.25" customHeight="1">
      <c r="A35" s="2"/>
      <c r="B35" s="367" t="s">
        <v>184</v>
      </c>
      <c r="C35" s="367"/>
      <c r="D35" s="367"/>
      <c r="E35" s="466"/>
      <c r="F35" s="466"/>
      <c r="G35" s="74"/>
      <c r="H35" s="395">
        <f>IF(AND(E35=0,E42&gt;0),"1. fraværsdag ikke oplyst, refusion kan ikke beregnes","")</f>
      </c>
      <c r="I35" s="367"/>
      <c r="J35" s="367"/>
      <c r="K35" s="367"/>
      <c r="L35" s="367"/>
      <c r="M35" s="367"/>
      <c r="N35" s="367"/>
      <c r="O35" s="454"/>
      <c r="P35" s="454"/>
      <c r="Q35" s="213"/>
      <c r="R35" s="390" t="str">
        <f>IF(R34="-","-",IF(E35&gt;41091,"de seneste 26 uger.","de seneste 13 uger."))</f>
        <v>-</v>
      </c>
      <c r="S35" s="390"/>
      <c r="T35" s="390"/>
      <c r="U35" s="44"/>
      <c r="V35" s="34"/>
      <c r="W35" s="28"/>
      <c r="X35" s="29"/>
    </row>
    <row r="36" spans="1:26" ht="11.25" customHeight="1">
      <c r="A36" s="2"/>
      <c r="B36" s="367" t="s">
        <v>0</v>
      </c>
      <c r="C36" s="367"/>
      <c r="D36" s="367"/>
      <c r="E36" s="467"/>
      <c r="F36" s="467"/>
      <c r="G36" s="213"/>
      <c r="H36" s="367" t="s">
        <v>294</v>
      </c>
      <c r="I36" s="367"/>
      <c r="J36" s="367"/>
      <c r="K36" s="214"/>
      <c r="L36" s="214"/>
      <c r="M36" s="214"/>
      <c r="N36" s="367"/>
      <c r="O36" s="425"/>
      <c r="P36" s="69"/>
      <c r="Q36" s="213"/>
      <c r="R36" s="390" t="str">
        <f>IF(Z36=0,IF(OR(,Z49=1,Z50=1,Z42=1),"Det er ikke oplyst, om ansæt.forhold. er opsagt.","-"),"-")</f>
        <v>-</v>
      </c>
      <c r="S36" s="390"/>
      <c r="T36" s="390"/>
      <c r="U36" s="44"/>
      <c r="V36" s="34" t="b">
        <v>0</v>
      </c>
      <c r="W36" s="28" t="b">
        <v>0</v>
      </c>
      <c r="X36" s="29">
        <v>36</v>
      </c>
      <c r="Y36" s="1" t="str">
        <f>IF(AND(V36=FALSE,W36=FALSE),"uoplyst",IF(V36=TRUE,"ja","nej"))</f>
        <v>uoplyst</v>
      </c>
      <c r="Z36" s="1">
        <f>IF(Y36="uoplyst",0,1)</f>
        <v>0</v>
      </c>
    </row>
    <row r="37" spans="1:23" ht="11.25" customHeight="1">
      <c r="A37" s="2"/>
      <c r="B37" s="367" t="s">
        <v>70</v>
      </c>
      <c r="C37" s="367"/>
      <c r="D37" s="367"/>
      <c r="E37" s="466"/>
      <c r="F37" s="466"/>
      <c r="G37" s="213"/>
      <c r="H37" s="367" t="str">
        <f>IF(V36=TRUE,"Hvis ja: Hvornår er pgl. opsagt til fratræd. (dd-mm-åå)","-")</f>
        <v>-</v>
      </c>
      <c r="I37" s="367"/>
      <c r="J37" s="367"/>
      <c r="K37" s="214"/>
      <c r="L37" s="214"/>
      <c r="M37" s="214"/>
      <c r="N37" s="367"/>
      <c r="O37" s="477"/>
      <c r="P37" s="477"/>
      <c r="Q37" s="70"/>
      <c r="R37" s="436" t="str">
        <f>IF(AND(O37=0,Y36="ja"),IF(OR(Z39=1,Z49=1,Z50=1,Z42=1),"Der mangler oplysning om fratrædelsesdato.","-"),"-")</f>
        <v>-</v>
      </c>
      <c r="S37" s="390"/>
      <c r="T37" s="390"/>
      <c r="U37" s="31"/>
      <c r="V37" s="34"/>
      <c r="W37" s="28"/>
    </row>
    <row r="38" spans="1:23" ht="11.25" customHeight="1">
      <c r="A38" s="2"/>
      <c r="B38" s="367" t="s">
        <v>71</v>
      </c>
      <c r="C38" s="367"/>
      <c r="D38" s="367"/>
      <c r="E38" s="466"/>
      <c r="F38" s="466"/>
      <c r="G38" s="213"/>
      <c r="I38" s="367"/>
      <c r="J38" s="367"/>
      <c r="K38" s="367"/>
      <c r="L38" s="367"/>
      <c r="M38" s="367"/>
      <c r="N38" s="367"/>
      <c r="O38" s="454"/>
      <c r="P38" s="454"/>
      <c r="Q38" s="214"/>
      <c r="R38" s="390"/>
      <c r="S38" s="390"/>
      <c r="T38" s="390"/>
      <c r="U38" s="100"/>
      <c r="V38" s="34"/>
      <c r="W38" s="28"/>
    </row>
    <row r="39" spans="1:26" ht="12" customHeight="1">
      <c r="A39" s="2"/>
      <c r="B39" s="367"/>
      <c r="C39" s="367"/>
      <c r="D39" s="367"/>
      <c r="E39" s="454"/>
      <c r="F39" s="454"/>
      <c r="G39" s="213"/>
      <c r="H39" s="408" t="s">
        <v>293</v>
      </c>
      <c r="I39" s="367"/>
      <c r="J39" s="367"/>
      <c r="K39" s="367"/>
      <c r="L39" s="367"/>
      <c r="M39" s="367"/>
      <c r="N39" s="367"/>
      <c r="O39" s="425"/>
      <c r="P39" s="69"/>
      <c r="Q39" s="213"/>
      <c r="R39" s="390" t="s">
        <v>298</v>
      </c>
      <c r="S39" s="389"/>
      <c r="T39" s="389"/>
      <c r="U39" s="44"/>
      <c r="V39" s="34" t="b">
        <v>0</v>
      </c>
      <c r="W39" s="28" t="b">
        <v>0</v>
      </c>
      <c r="X39" s="29">
        <v>39</v>
      </c>
      <c r="Y39" s="1" t="str">
        <f>IF(AND(V39=FALSE,W39=FALSE),"uoplyst",IF(V39=TRUE,"ja","nej"))</f>
        <v>uoplyst</v>
      </c>
      <c r="Z39" s="1">
        <f>IF(Y39="uoplyst",0,1)</f>
        <v>0</v>
      </c>
    </row>
    <row r="40" spans="1:23" ht="11.25" customHeight="1">
      <c r="A40" s="2"/>
      <c r="B40" s="67" t="s">
        <v>274</v>
      </c>
      <c r="C40" s="367"/>
      <c r="D40" s="367"/>
      <c r="E40" s="454"/>
      <c r="F40" s="454"/>
      <c r="G40" s="213"/>
      <c r="H40" s="367" t="str">
        <f>IF(V39=TRUE,"Hvis ja: Anfør fastsat fratrædelsesdato (dd-mm-åå)","-")</f>
        <v>-</v>
      </c>
      <c r="I40" s="367"/>
      <c r="J40" s="367"/>
      <c r="K40" s="367"/>
      <c r="L40" s="367"/>
      <c r="M40" s="367"/>
      <c r="N40" s="367"/>
      <c r="O40" s="477"/>
      <c r="P40" s="477"/>
      <c r="Q40" s="213"/>
      <c r="R40" s="436" t="str">
        <f>IF(AND(O40=0,Y39="ja"),IF(OR(Z49=1,Z44=1,Z50=1,Z42=1),"Der mangler oplysning om fastsat fratrædelsesdato.","-"),"-")</f>
        <v>-</v>
      </c>
      <c r="S40" s="389"/>
      <c r="T40" s="389"/>
      <c r="U40" s="228"/>
      <c r="V40" s="34"/>
      <c r="W40" s="28"/>
    </row>
    <row r="41" spans="1:24" ht="11.25" customHeight="1">
      <c r="A41" s="2"/>
      <c r="B41" s="367" t="s">
        <v>202</v>
      </c>
      <c r="C41" s="367"/>
      <c r="D41" s="367"/>
      <c r="E41" s="474"/>
      <c r="F41" s="474"/>
      <c r="G41" s="213"/>
      <c r="H41" s="395">
        <f>IF(AND(E41=0,E42&gt;1),"Anvendt valuta / møntenhed ikke oplyst","")</f>
      </c>
      <c r="I41" s="367"/>
      <c r="J41" s="367"/>
      <c r="K41" s="367"/>
      <c r="L41" s="367"/>
      <c r="M41" s="367"/>
      <c r="N41" s="367"/>
      <c r="O41" s="454"/>
      <c r="P41" s="454"/>
      <c r="Q41" s="213"/>
      <c r="R41" s="390"/>
      <c r="S41" s="389"/>
      <c r="T41" s="389"/>
      <c r="U41" s="228"/>
      <c r="V41" s="34"/>
      <c r="W41" s="28"/>
      <c r="X41" s="29"/>
    </row>
    <row r="42" spans="1:26" ht="11.25" customHeight="1">
      <c r="A42" s="2"/>
      <c r="B42" s="398" t="s">
        <v>208</v>
      </c>
      <c r="C42" s="367"/>
      <c r="D42" s="367"/>
      <c r="E42" s="475"/>
      <c r="F42" s="475"/>
      <c r="G42" s="213"/>
      <c r="H42" s="367" t="s">
        <v>171</v>
      </c>
      <c r="I42" s="367"/>
      <c r="J42" s="367"/>
      <c r="K42" s="406"/>
      <c r="L42" s="406"/>
      <c r="M42" s="464" t="str">
        <f>IF(AND(E44=0,E48=0),"-",MAX(E44,E48))</f>
        <v>-</v>
      </c>
      <c r="N42" s="464"/>
      <c r="O42" s="425"/>
      <c r="P42" s="425"/>
      <c r="Q42" s="213"/>
      <c r="R42" s="390" t="str">
        <f>IF(Z42=0,IF(OR(Z49=1,Z50=1),"Det er ikke oplyst, om hyreudbetalingen fortsætter","-"),"-")</f>
        <v>-</v>
      </c>
      <c r="S42" s="390"/>
      <c r="T42" s="390"/>
      <c r="U42" s="435"/>
      <c r="V42" s="34" t="b">
        <v>0</v>
      </c>
      <c r="W42" s="28" t="b">
        <v>0</v>
      </c>
      <c r="X42" s="29">
        <v>45</v>
      </c>
      <c r="Y42" s="1" t="str">
        <f>IF(AND(V42=FALSE,W42=FALSE),"uoplyst",IF(V42=TRUE,"ja","nej"))</f>
        <v>uoplyst</v>
      </c>
      <c r="Z42" s="1">
        <f>IF(Y42="uoplyst",0,1)</f>
        <v>0</v>
      </c>
    </row>
    <row r="43" spans="1:23" ht="11.25" customHeight="1">
      <c r="A43" s="2"/>
      <c r="B43" s="367" t="s">
        <v>169</v>
      </c>
      <c r="C43" s="367"/>
      <c r="D43" s="399"/>
      <c r="E43" s="466"/>
      <c r="F43" s="466"/>
      <c r="G43" s="213"/>
      <c r="H43" s="395">
        <f>IF(OR(E43=0,E44=0)*AND(E42&gt;1,Z25=1),"Der mangler oplysning om udbetalingsperiode","")</f>
      </c>
      <c r="I43" s="367"/>
      <c r="J43" s="367"/>
      <c r="K43" s="367"/>
      <c r="L43" s="367"/>
      <c r="M43" s="367"/>
      <c r="N43" s="367"/>
      <c r="O43" s="454"/>
      <c r="P43" s="454"/>
      <c r="Q43" s="213"/>
      <c r="R43" s="436"/>
      <c r="S43" s="390"/>
      <c r="T43" s="390"/>
      <c r="V43" s="34"/>
      <c r="W43" s="28"/>
    </row>
    <row r="44" spans="1:23" ht="11.25" customHeight="1">
      <c r="A44" s="2"/>
      <c r="B44" s="367" t="s">
        <v>170</v>
      </c>
      <c r="C44" s="367"/>
      <c r="D44" s="400"/>
      <c r="E44" s="466"/>
      <c r="F44" s="466"/>
      <c r="G44" s="213"/>
      <c r="H44" s="382">
        <f>IF(AND(E42&gt;=1,E43&gt;0,E44&gt;0),"I. Hyre er efter det oplyste udbetalt med ","")</f>
      </c>
      <c r="I44" s="382"/>
      <c r="J44" s="382"/>
      <c r="K44" s="383"/>
      <c r="L44" s="383"/>
      <c r="M44" s="384">
        <f>IF(E41=0,"",E41)</f>
      </c>
      <c r="N44" s="418">
        <f>IF(E42=0,"",IF(AND(E42&gt;1,E44&gt;0),H106,""))</f>
      </c>
      <c r="O44" s="454"/>
      <c r="P44" s="454"/>
      <c r="Q44" s="213"/>
      <c r="R44" s="438" t="str">
        <f>IF(E35&gt;E32+1,"Bopæl og ophold i DK:","-")</f>
        <v>-</v>
      </c>
      <c r="S44" s="390"/>
      <c r="T44" s="390"/>
      <c r="V44" s="34"/>
      <c r="W44" s="28"/>
    </row>
    <row r="45" spans="1:23" ht="11.25" customHeight="1">
      <c r="A45" s="2"/>
      <c r="B45" s="367"/>
      <c r="C45" s="367"/>
      <c r="D45" s="400"/>
      <c r="E45" s="485"/>
      <c r="F45" s="485"/>
      <c r="G45" s="213"/>
      <c r="H45" s="385">
        <f>IF(AND(E42&gt;1,E43&gt;0,E44&gt;0),F109,"")</f>
      </c>
      <c r="I45" s="384">
        <f>IF(AND(E42&gt;0,E43&gt;0,E44&gt;0),E41,"")</f>
      </c>
      <c r="J45" s="458">
        <f>IF(AND(E42&gt;=1,E43&gt;0,E44&gt;0),C104,"")</f>
      </c>
      <c r="K45" s="458"/>
      <c r="L45" s="458"/>
      <c r="M45" s="458"/>
      <c r="N45" s="458"/>
      <c r="O45" s="454"/>
      <c r="P45" s="454"/>
      <c r="Q45" s="2"/>
      <c r="R45" s="436" t="str">
        <f>IF(E35&gt;E32+1,"Hvis den søfarende først er blevet syg","-")</f>
        <v>-</v>
      </c>
      <c r="S45" s="390"/>
      <c r="T45" s="390"/>
      <c r="V45" s="34"/>
      <c r="W45" s="28"/>
    </row>
    <row r="46" spans="1:23" ht="11.25" customHeight="1">
      <c r="A46" s="2"/>
      <c r="B46" s="398" t="s">
        <v>209</v>
      </c>
      <c r="C46" s="367"/>
      <c r="D46" s="401"/>
      <c r="E46" s="475"/>
      <c r="F46" s="475"/>
      <c r="G46" s="213"/>
      <c r="H46" s="383"/>
      <c r="I46" s="383"/>
      <c r="J46" s="383"/>
      <c r="K46" s="383"/>
      <c r="L46" s="383"/>
      <c r="M46" s="383"/>
      <c r="N46" s="383"/>
      <c r="O46" s="454"/>
      <c r="P46" s="454"/>
      <c r="Q46" s="30"/>
      <c r="R46" s="436" t="str">
        <f>IF(E35&gt;E32+1,"efter ankomst til bopælen, skal DP søges","-")</f>
        <v>-</v>
      </c>
      <c r="S46" s="390"/>
      <c r="T46" s="390"/>
      <c r="V46" s="34"/>
      <c r="W46" s="28"/>
    </row>
    <row r="47" spans="1:23" ht="11.25" customHeight="1">
      <c r="A47" s="2"/>
      <c r="B47" s="367" t="s">
        <v>186</v>
      </c>
      <c r="C47" s="367"/>
      <c r="D47" s="367"/>
      <c r="E47" s="466"/>
      <c r="F47" s="466"/>
      <c r="G47" s="213"/>
      <c r="H47" s="382">
        <f>IF(AND(E46&gt;=1,E47&gt;0,E48&gt;0),"II. Hyre er efter det oplyste udbetalt med ","")</f>
      </c>
      <c r="I47" s="382"/>
      <c r="J47" s="382"/>
      <c r="K47" s="383"/>
      <c r="L47" s="383"/>
      <c r="M47" s="384">
        <f>IF(E41=0,"",IF(E46&gt;0,E41,"-"))</f>
      </c>
      <c r="N47" s="386">
        <f>IF(H114=0,"",IF(AND(E46&gt;1,E47&gt;0,E48&gt;0),H114))</f>
      </c>
      <c r="O47" s="454"/>
      <c r="P47" s="454"/>
      <c r="Q47" s="2"/>
      <c r="R47" s="436" t="str">
        <f>IF(E35&gt;E32+1,"hos kommunen.","-")</f>
        <v>-</v>
      </c>
      <c r="S47" s="390"/>
      <c r="T47" s="390"/>
      <c r="V47" s="34"/>
      <c r="W47" s="28"/>
    </row>
    <row r="48" spans="1:23" ht="11.25" customHeight="1">
      <c r="A48" s="2"/>
      <c r="B48" s="367" t="s">
        <v>185</v>
      </c>
      <c r="C48" s="367"/>
      <c r="D48" s="367"/>
      <c r="E48" s="466"/>
      <c r="F48" s="466"/>
      <c r="G48" s="213"/>
      <c r="H48" s="385">
        <f>IF(AND(E46&gt;1,E47&gt;0,E48&gt;0),F117,"")</f>
      </c>
      <c r="I48" s="384">
        <f>IF(E46&gt;0,E41,"")</f>
      </c>
      <c r="J48" s="458">
        <f>IF(AND(E46&gt;=1,E47&gt;0,E48&gt;0),C112,"")</f>
      </c>
      <c r="K48" s="458"/>
      <c r="L48" s="458"/>
      <c r="M48" s="458"/>
      <c r="N48" s="458"/>
      <c r="O48" s="454"/>
      <c r="P48" s="454"/>
      <c r="Q48" s="30"/>
      <c r="R48" s="390"/>
      <c r="S48" s="390"/>
      <c r="T48" s="390"/>
      <c r="V48" s="34"/>
      <c r="W48" s="28"/>
    </row>
    <row r="49" spans="1:26" ht="11.25" customHeight="1">
      <c r="A49" s="2"/>
      <c r="B49" s="367"/>
      <c r="C49" s="367"/>
      <c r="D49" s="367"/>
      <c r="E49" s="471"/>
      <c r="F49" s="471"/>
      <c r="G49" s="213"/>
      <c r="H49" s="214" t="s">
        <v>100</v>
      </c>
      <c r="I49" s="214"/>
      <c r="J49" s="214"/>
      <c r="K49" s="214"/>
      <c r="L49" s="214"/>
      <c r="M49" s="367"/>
      <c r="N49" s="367"/>
      <c r="O49" s="425"/>
      <c r="P49" s="425"/>
      <c r="Q49" s="30"/>
      <c r="R49" s="391" t="str">
        <f>IF(E35&gt;E32+14,"Bopæl i udlandet:","-")</f>
        <v>-</v>
      </c>
      <c r="S49" s="390"/>
      <c r="T49" s="390"/>
      <c r="V49" s="34" t="b">
        <v>0</v>
      </c>
      <c r="W49" s="28" t="b">
        <v>0</v>
      </c>
      <c r="X49" s="29">
        <v>42</v>
      </c>
      <c r="Y49" s="1" t="str">
        <f>IF(AND(V49=FALSE,W49=FALSE),"uoplyst",IF(V49=TRUE,"ja","nej"))</f>
        <v>uoplyst</v>
      </c>
      <c r="Z49" s="1">
        <f>IF(Y49="uoplyst",0,1)</f>
        <v>0</v>
      </c>
    </row>
    <row r="50" spans="1:26" ht="11.25" customHeight="1">
      <c r="A50" s="2"/>
      <c r="B50" s="398" t="s">
        <v>92</v>
      </c>
      <c r="C50" s="67"/>
      <c r="D50" s="67"/>
      <c r="E50" s="471"/>
      <c r="F50" s="471"/>
      <c r="G50" s="213"/>
      <c r="H50" s="214" t="s">
        <v>203</v>
      </c>
      <c r="I50" s="214"/>
      <c r="J50" s="214"/>
      <c r="K50" s="406"/>
      <c r="L50" s="406"/>
      <c r="M50" s="214"/>
      <c r="N50" s="367"/>
      <c r="O50" s="425"/>
      <c r="P50" s="69"/>
      <c r="Q50" s="213"/>
      <c r="R50" s="390" t="str">
        <f>IF(E35&gt;E32+14,"Hvis den søfarende først er blevet syge-","-")</f>
        <v>-</v>
      </c>
      <c r="S50" s="390"/>
      <c r="T50" s="390"/>
      <c r="V50" s="34" t="b">
        <v>0</v>
      </c>
      <c r="W50" s="28" t="b">
        <v>0</v>
      </c>
      <c r="X50" s="29">
        <v>43</v>
      </c>
      <c r="Y50" s="1" t="str">
        <f>IF(AND(V50=FALSE,W50=FALSE),"uoplyst",IF(V50=TRUE,"ja","nej"))</f>
        <v>uoplyst</v>
      </c>
      <c r="Z50" s="1">
        <f>IF(Y50="uoplyst",0,1)</f>
        <v>0</v>
      </c>
    </row>
    <row r="51" spans="1:23" ht="11.25" customHeight="1">
      <c r="A51" s="2"/>
      <c r="B51" s="367" t="s">
        <v>107</v>
      </c>
      <c r="C51" s="71"/>
      <c r="D51" s="71"/>
      <c r="E51" s="471"/>
      <c r="F51" s="471"/>
      <c r="G51" s="213"/>
      <c r="H51" s="383"/>
      <c r="I51" s="383"/>
      <c r="J51" s="383"/>
      <c r="K51" s="383"/>
      <c r="L51" s="383"/>
      <c r="M51" s="383"/>
      <c r="N51" s="383"/>
      <c r="O51" s="454"/>
      <c r="P51" s="454"/>
      <c r="Q51" s="30"/>
      <c r="R51" s="390" t="str">
        <f>IF(E35&gt;E32+14,"meldt efter udløbet af 14 dage efter afm.,","-")</f>
        <v>-</v>
      </c>
      <c r="S51" s="390"/>
      <c r="T51" s="390"/>
      <c r="V51" s="34"/>
      <c r="W51" s="28"/>
    </row>
    <row r="52" spans="1:23" ht="11.25" customHeight="1">
      <c r="A52" s="2"/>
      <c r="B52" s="367" t="s">
        <v>172</v>
      </c>
      <c r="C52" s="367"/>
      <c r="D52" s="402">
        <f>IF(E41=0,"",E41)</f>
      </c>
      <c r="E52" s="475"/>
      <c r="F52" s="475"/>
      <c r="G52" s="213"/>
      <c r="H52" s="383">
        <f>IF(AND(E52&gt;0,E53&gt;0,E54&gt;0),"Kostpenge er efter det oplyste udbetalt","")</f>
      </c>
      <c r="I52" s="383"/>
      <c r="J52" s="383"/>
      <c r="K52" s="383"/>
      <c r="L52" s="383"/>
      <c r="M52" s="491">
        <f>IF(E52=0,"",F122)</f>
      </c>
      <c r="N52" s="491"/>
      <c r="O52" s="454"/>
      <c r="P52" s="454"/>
      <c r="Q52" s="30"/>
      <c r="R52" s="390" t="str">
        <f>IF(E35&gt;E32+14,"er der ingen dagpengeret.","-")</f>
        <v>-</v>
      </c>
      <c r="S52" s="390"/>
      <c r="T52" s="390"/>
      <c r="V52" s="34"/>
      <c r="W52" s="28"/>
    </row>
    <row r="53" spans="1:24" ht="11.25" customHeight="1">
      <c r="A53" s="2"/>
      <c r="B53" s="367" t="s">
        <v>173</v>
      </c>
      <c r="C53" s="367"/>
      <c r="D53" s="367"/>
      <c r="E53" s="466"/>
      <c r="F53" s="466"/>
      <c r="G53" s="213"/>
      <c r="H53" s="383">
        <f>IF(AND(E52&gt;0,E53&gt;0,E54&gt;0),"kalenderdg.","")</f>
      </c>
      <c r="I53" s="387">
        <f>IF(E52=0,"",IF(E41=0,"-",E41))</f>
      </c>
      <c r="J53" s="469">
        <f>IF(H122=0,"",H122)</f>
      </c>
      <c r="K53" s="469"/>
      <c r="L53" s="469"/>
      <c r="M53" s="383"/>
      <c r="N53" s="383"/>
      <c r="O53" s="454"/>
      <c r="P53" s="454"/>
      <c r="Q53" s="30"/>
      <c r="R53" s="390"/>
      <c r="S53" s="390"/>
      <c r="T53" s="390"/>
      <c r="V53" s="34"/>
      <c r="W53" s="28"/>
      <c r="X53" s="29"/>
    </row>
    <row r="54" spans="1:23" ht="11.25" customHeight="1">
      <c r="A54" s="2"/>
      <c r="B54" s="367" t="s">
        <v>174</v>
      </c>
      <c r="C54" s="367"/>
      <c r="D54" s="367"/>
      <c r="E54" s="466"/>
      <c r="F54" s="466"/>
      <c r="G54" s="213"/>
      <c r="H54" s="383"/>
      <c r="I54" s="383"/>
      <c r="J54" s="383"/>
      <c r="K54" s="383"/>
      <c r="L54" s="383"/>
      <c r="M54" s="383"/>
      <c r="N54" s="383"/>
      <c r="O54" s="454"/>
      <c r="P54" s="454"/>
      <c r="Q54" s="30"/>
      <c r="R54" s="390" t="str">
        <f>IF(AND(W34=TRUE,W49=TRUE)*OR(W39=TRUE,Z39=0),"Efter det oplyste er der ingen ret til dagp.,",IF(AND(W34=TRUE,V49=TRUE,V50=FALSE)*OR(W39=TRUE,Z39=0),"Der er kun ret til dagpenge, hvis skaden er","-"))</f>
        <v>-</v>
      </c>
      <c r="S54" s="390"/>
      <c r="T54" s="390"/>
      <c r="V54" s="34"/>
      <c r="W54" s="28"/>
    </row>
    <row r="55" spans="1:26" ht="11.25" customHeight="1">
      <c r="A55" s="2"/>
      <c r="B55" s="213"/>
      <c r="C55" s="213"/>
      <c r="D55" s="213"/>
      <c r="E55" s="367"/>
      <c r="F55" s="472"/>
      <c r="G55" s="213"/>
      <c r="H55" s="367" t="s">
        <v>275</v>
      </c>
      <c r="I55" s="214"/>
      <c r="J55" s="214"/>
      <c r="K55" s="367"/>
      <c r="L55" s="367"/>
      <c r="M55" s="265"/>
      <c r="N55" s="265"/>
      <c r="O55" s="425"/>
      <c r="P55" s="425"/>
      <c r="Q55" s="30"/>
      <c r="R55" s="390" t="str">
        <f>IF(AND(W34=TRUE,W49=TRUE)*OR(W39=TRUE,Z39=0),"medmindre den søfarende er dagp.beret- ",IF(AND(W34=TRUE,V49=TRUE,V50=FALSE)*OR(W39=TRUE,Z39=0),"anmeldt til SFS og forsikringsselskabet eller","-"))</f>
        <v>-</v>
      </c>
      <c r="S55" s="390"/>
      <c r="T55" s="390"/>
      <c r="V55" s="34" t="b">
        <v>0</v>
      </c>
      <c r="W55" s="28" t="b">
        <v>0</v>
      </c>
      <c r="X55" s="29">
        <v>53</v>
      </c>
      <c r="Y55" s="1" t="str">
        <f>IF(AND(V55=FALSE,W55=FALSE),"uoplyst",IF(V55=TRUE,"ja","nej"))</f>
        <v>uoplyst</v>
      </c>
      <c r="Z55" s="1">
        <f>IF(Y55="uoplyst",0,1)</f>
        <v>0</v>
      </c>
    </row>
    <row r="56" spans="1:24" ht="11.25" customHeight="1">
      <c r="A56" s="2"/>
      <c r="B56" s="231" t="s">
        <v>197</v>
      </c>
      <c r="C56" s="67"/>
      <c r="D56" s="67"/>
      <c r="E56" s="213"/>
      <c r="F56" s="472"/>
      <c r="G56" s="213"/>
      <c r="H56" s="214"/>
      <c r="I56" s="367"/>
      <c r="J56" s="367"/>
      <c r="K56" s="367"/>
      <c r="L56" s="367"/>
      <c r="M56" s="367"/>
      <c r="N56" s="367"/>
      <c r="O56" s="455"/>
      <c r="P56" s="455"/>
      <c r="Q56" s="30"/>
      <c r="R56" s="390" t="str">
        <f>IF(AND(W34=TRUE,W49=TRUE)*OR(W39=TRUE,Z39=0),"tiget medlem af en A-kasse.",IF(AND(W34=TRUE,V49=TRUE,V50=FALSE)*OR(W39=TRUE,Z39=0),"hvis den søfarende er dagpengeberettiget ","-"))</f>
        <v>-</v>
      </c>
      <c r="S56" s="390"/>
      <c r="T56" s="389"/>
      <c r="V56" s="34"/>
      <c r="W56" s="28"/>
      <c r="X56" s="29"/>
    </row>
    <row r="57" spans="1:23" ht="11.25" customHeight="1">
      <c r="A57" s="2"/>
      <c r="B57" s="213" t="s">
        <v>198</v>
      </c>
      <c r="C57" s="213"/>
      <c r="D57" s="213"/>
      <c r="E57" s="213"/>
      <c r="F57" s="472"/>
      <c r="G57" s="213"/>
      <c r="H57" s="367"/>
      <c r="I57" s="65"/>
      <c r="J57" s="65"/>
      <c r="K57" s="367"/>
      <c r="L57" s="367"/>
      <c r="M57" s="232">
        <f>IF(V55=TRUE,"fra  (dd-mm-åå)","")</f>
      </c>
      <c r="N57" s="72"/>
      <c r="O57" s="456"/>
      <c r="P57" s="456"/>
      <c r="Q57" s="30"/>
      <c r="R57" s="390" t="str">
        <f>IF(AND(W34=TRUE,W49=TRUE)*OR(W39=TRUE,Z39=0),"Et af følgende krav er ikke opfyldt:",IF(AND(W34=TRUE,V49=TRUE,V50=FALSE)*OR(W39=TRUE,Z39=0),"medlem af en A-kasse","-"))</f>
        <v>-</v>
      </c>
      <c r="S57" s="390"/>
      <c r="T57" s="389"/>
      <c r="V57" s="34"/>
      <c r="W57" s="28"/>
    </row>
    <row r="58" spans="1:24" ht="11.25" customHeight="1">
      <c r="A58" s="2"/>
      <c r="B58" s="1" t="s">
        <v>199</v>
      </c>
      <c r="C58" s="213"/>
      <c r="D58" s="213"/>
      <c r="E58" s="213"/>
      <c r="F58" s="472"/>
      <c r="G58" s="213"/>
      <c r="H58" s="261">
        <f>IF(V55=TRUE,"Hvis ja: Anfør indlæggelseperiode(r)","")</f>
      </c>
      <c r="I58" s="261"/>
      <c r="J58" s="261"/>
      <c r="K58" s="261"/>
      <c r="L58" s="261"/>
      <c r="M58" s="232">
        <f>IF(V55=TRUE,"til    (dd-mm-åå)","")</f>
      </c>
      <c r="N58" s="72"/>
      <c r="O58" s="456"/>
      <c r="P58" s="456"/>
      <c r="Q58" s="41"/>
      <c r="R58" s="390" t="str">
        <f>IF(AND(W34=TRUE,W49,TRUE)*OR(W39=TRUE,Z39=0),IF(E35&gt;41091,"- 26 ugers tilknytn. til arb.markedet.",IF(E35&lt;=41091,"- 13 ugers tilknytn. til arb.markedet.","-")),"-")</f>
        <v>-</v>
      </c>
      <c r="S58" s="389"/>
      <c r="T58" s="390"/>
      <c r="V58" s="34"/>
      <c r="W58" s="28"/>
      <c r="X58" s="29"/>
    </row>
    <row r="59" spans="1:24" ht="11.25" customHeight="1">
      <c r="A59" s="2"/>
      <c r="B59" s="213" t="s">
        <v>200</v>
      </c>
      <c r="C59" s="256"/>
      <c r="D59" s="256"/>
      <c r="E59" s="213"/>
      <c r="F59" s="472"/>
      <c r="G59" s="213"/>
      <c r="H59" s="367"/>
      <c r="I59" s="367"/>
      <c r="J59" s="367"/>
      <c r="K59" s="367"/>
      <c r="L59" s="367"/>
      <c r="M59" s="232">
        <f>IF(V55=TRUE,"fra  (dd-mm-åå)","")</f>
      </c>
      <c r="N59" s="72"/>
      <c r="O59" s="456"/>
      <c r="P59" s="456"/>
      <c r="Q59" s="30"/>
      <c r="R59" s="390" t="str">
        <f>IF(AND(W34=TRUE,W49=TRUE)*OR(W39=TRUE,Z39=0),"- Anmeldt arb.skade el. erhvervssygd.","-")</f>
        <v>-</v>
      </c>
      <c r="S59" s="389"/>
      <c r="T59" s="390"/>
      <c r="V59" s="34"/>
      <c r="W59" s="28"/>
      <c r="X59" s="29"/>
    </row>
    <row r="60" spans="1:24" ht="11.25" customHeight="1">
      <c r="A60" s="2"/>
      <c r="B60" s="213"/>
      <c r="C60" s="256"/>
      <c r="D60" s="256"/>
      <c r="E60" s="213"/>
      <c r="F60" s="472"/>
      <c r="G60" s="213"/>
      <c r="H60" s="367"/>
      <c r="I60" s="367"/>
      <c r="J60" s="367"/>
      <c r="K60" s="367"/>
      <c r="L60" s="367"/>
      <c r="M60" s="232">
        <f>IF(V55=TRUE,"til    (dd-mm-åå)","")</f>
      </c>
      <c r="N60" s="72"/>
      <c r="O60" s="456"/>
      <c r="P60" s="456"/>
      <c r="Q60" s="30"/>
      <c r="R60" s="390" t="str">
        <f>IF(AND(W34=TRUE,W49,TRUE)*OR(W39=TRUE,Z39=0),"- Fratrædelsestidspk. fastsat før sygd.","-")</f>
        <v>-</v>
      </c>
      <c r="S60" s="390"/>
      <c r="T60" s="390"/>
      <c r="V60" s="34"/>
      <c r="W60" s="28"/>
      <c r="X60" s="29"/>
    </row>
    <row r="61" spans="1:26" ht="11.25" customHeight="1">
      <c r="A61" s="2"/>
      <c r="B61" s="367" t="s">
        <v>272</v>
      </c>
      <c r="C61" s="71"/>
      <c r="D61" s="71"/>
      <c r="E61" s="208"/>
      <c r="F61" s="416"/>
      <c r="G61" s="213"/>
      <c r="H61" s="378" t="s">
        <v>38</v>
      </c>
      <c r="I61" s="379"/>
      <c r="J61" s="379"/>
      <c r="K61" s="380"/>
      <c r="L61" s="383"/>
      <c r="M61" s="423"/>
      <c r="N61" s="423"/>
      <c r="O61" s="457"/>
      <c r="P61" s="457"/>
      <c r="Q61" s="381"/>
      <c r="R61" s="390" t="str">
        <f>IF(AND(W34=TRUE,W49=TRUE)*OR(W39=TRUE,Z39=0),"   indtræden (gælder kun evt. refusion","-")</f>
        <v>-</v>
      </c>
      <c r="S61" s="390"/>
      <c r="T61" s="390"/>
      <c r="V61" s="34" t="b">
        <v>0</v>
      </c>
      <c r="W61" s="28"/>
      <c r="X61" s="28">
        <v>59</v>
      </c>
      <c r="Y61" s="1" t="str">
        <f>IF(AND(V61=FALSE,W61=FALSE),"uoplyst",IF(V61=TRUE,"ja","nej"))</f>
        <v>uoplyst</v>
      </c>
      <c r="Z61" s="1">
        <f>IF(Y61="uoplyst",0,1)</f>
        <v>0</v>
      </c>
    </row>
    <row r="62" spans="1:24" ht="11.25" customHeight="1">
      <c r="A62" s="2"/>
      <c r="B62" s="494" t="str">
        <f>IF(E35=0,"telsen.",E35-56)</f>
        <v>telsen.</v>
      </c>
      <c r="C62" s="494"/>
      <c r="D62" s="494"/>
      <c r="E62" s="403"/>
      <c r="F62" s="453"/>
      <c r="G62" s="213"/>
      <c r="H62" s="473" t="str">
        <f>IF(E35=0,"Fuld arbejdsgiverperiode starter den",IF(E35&gt;=Z65,30,21))</f>
        <v>Fuld arbejdsgiverperiode starter den</v>
      </c>
      <c r="I62" s="473"/>
      <c r="J62" s="473"/>
      <c r="K62" s="473"/>
      <c r="L62" s="473"/>
      <c r="M62" s="473"/>
      <c r="N62" s="473"/>
      <c r="O62" s="462" t="str">
        <f>IF(E35=0,"-",E35)</f>
        <v>-</v>
      </c>
      <c r="P62" s="462"/>
      <c r="Q62" s="381"/>
      <c r="R62" s="390" t="str">
        <f>IF(AND(W34=TRUE,W49=TRUE)*OR(W39=TRUE,Z39=0),"   i arbejdsgiverperioden).","-")</f>
        <v>-</v>
      </c>
      <c r="S62" s="390"/>
      <c r="T62" s="390"/>
      <c r="V62" s="34"/>
      <c r="W62" s="28"/>
      <c r="X62" s="29"/>
    </row>
    <row r="63" spans="1:26" ht="11.25" customHeight="1">
      <c r="A63" s="2"/>
      <c r="B63" s="239"/>
      <c r="C63" s="239"/>
      <c r="D63" s="239"/>
      <c r="E63" s="239"/>
      <c r="F63" s="453"/>
      <c r="G63" s="213"/>
      <c r="H63" s="379" t="s">
        <v>41</v>
      </c>
      <c r="I63" s="379"/>
      <c r="J63" s="379"/>
      <c r="K63" s="379"/>
      <c r="L63" s="379"/>
      <c r="M63" s="379"/>
      <c r="N63" s="379"/>
      <c r="O63" s="462" t="str">
        <f>IF(E35=0,"-",E35+H62-1)</f>
        <v>-</v>
      </c>
      <c r="P63" s="462"/>
      <c r="Q63" s="381"/>
      <c r="R63" s="390"/>
      <c r="S63" s="390"/>
      <c r="T63" s="390"/>
      <c r="V63" s="34"/>
      <c r="W63" s="28"/>
      <c r="X63" s="29"/>
      <c r="Z63" s="1" t="s">
        <v>175</v>
      </c>
    </row>
    <row r="64" spans="1:26" ht="11.25" customHeight="1">
      <c r="A64" s="2"/>
      <c r="B64" s="367" t="s">
        <v>195</v>
      </c>
      <c r="C64" s="71"/>
      <c r="D64" s="71"/>
      <c r="E64" s="367"/>
      <c r="F64" s="414"/>
      <c r="G64" s="213"/>
      <c r="H64" s="379" t="s">
        <v>42</v>
      </c>
      <c r="I64" s="379"/>
      <c r="J64" s="379"/>
      <c r="K64" s="379"/>
      <c r="L64" s="379"/>
      <c r="M64" s="379"/>
      <c r="N64" s="379"/>
      <c r="O64" s="462" t="str">
        <f>IF(E35=0,"-",O63+1)</f>
        <v>-</v>
      </c>
      <c r="P64" s="462"/>
      <c r="Q64" s="381"/>
      <c r="R64" s="390"/>
      <c r="S64" s="390"/>
      <c r="T64" s="390"/>
      <c r="U64" s="44"/>
      <c r="V64" s="34"/>
      <c r="W64" s="28"/>
      <c r="Z64" s="220" t="s">
        <v>176</v>
      </c>
    </row>
    <row r="65" spans="1:27" ht="11.25" customHeight="1">
      <c r="A65" s="2"/>
      <c r="B65" s="367" t="s">
        <v>10</v>
      </c>
      <c r="C65" s="71"/>
      <c r="D65" s="71"/>
      <c r="E65" s="214"/>
      <c r="F65" s="452"/>
      <c r="G65" s="213"/>
      <c r="H65" s="379" t="s">
        <v>40</v>
      </c>
      <c r="I65" s="379"/>
      <c r="J65" s="379"/>
      <c r="K65" s="379"/>
      <c r="L65" s="379"/>
      <c r="M65" s="379"/>
      <c r="N65" s="379"/>
      <c r="O65" s="462" t="str">
        <f>IF(E35=0,"-",E35+125)</f>
        <v>-</v>
      </c>
      <c r="P65" s="462"/>
      <c r="Q65" s="381"/>
      <c r="R65" s="390"/>
      <c r="S65" s="439"/>
      <c r="T65" s="439"/>
      <c r="U65" s="103"/>
      <c r="V65" s="34" t="b">
        <v>0</v>
      </c>
      <c r="W65" s="28"/>
      <c r="X65" s="28">
        <v>63</v>
      </c>
      <c r="Z65" s="461">
        <v>40910</v>
      </c>
      <c r="AA65" s="461"/>
    </row>
    <row r="66" spans="1:23" ht="11.25" customHeight="1">
      <c r="A66" s="213"/>
      <c r="B66" s="71"/>
      <c r="C66" s="71"/>
      <c r="D66" s="71"/>
      <c r="E66" s="367"/>
      <c r="F66" s="452"/>
      <c r="G66" s="213"/>
      <c r="H66" s="379" t="s">
        <v>39</v>
      </c>
      <c r="I66" s="379"/>
      <c r="J66" s="379"/>
      <c r="K66" s="379"/>
      <c r="L66" s="379"/>
      <c r="M66" s="379"/>
      <c r="N66" s="379"/>
      <c r="O66" s="379"/>
      <c r="P66" s="379"/>
      <c r="Q66" s="381"/>
      <c r="R66" s="390"/>
      <c r="S66" s="439"/>
      <c r="T66" s="439"/>
      <c r="U66" s="103"/>
      <c r="V66" s="34"/>
      <c r="W66" s="28"/>
    </row>
    <row r="67" spans="1:24" ht="11.25" customHeight="1">
      <c r="A67" s="213"/>
      <c r="B67" s="367" t="s">
        <v>196</v>
      </c>
      <c r="C67" s="71"/>
      <c r="D67" s="71"/>
      <c r="E67" s="214"/>
      <c r="F67" s="69"/>
      <c r="G67" s="367"/>
      <c r="H67" s="367"/>
      <c r="I67" s="379"/>
      <c r="J67" s="379"/>
      <c r="K67" s="379"/>
      <c r="L67" s="379"/>
      <c r="M67" s="379"/>
      <c r="N67" s="379"/>
      <c r="O67" s="379"/>
      <c r="P67" s="379"/>
      <c r="Q67" s="381"/>
      <c r="R67" s="390"/>
      <c r="S67" s="390"/>
      <c r="T67" s="390"/>
      <c r="V67" s="365" t="b">
        <v>0</v>
      </c>
      <c r="W67" s="28"/>
      <c r="X67" s="28">
        <v>65</v>
      </c>
    </row>
    <row r="68" spans="1:20" ht="11.25" customHeight="1">
      <c r="A68" s="213"/>
      <c r="B68" s="71"/>
      <c r="C68" s="71"/>
      <c r="D68" s="71"/>
      <c r="E68" s="213"/>
      <c r="F68" s="453"/>
      <c r="G68" s="213"/>
      <c r="H68" s="379" t="s">
        <v>288</v>
      </c>
      <c r="I68" s="379"/>
      <c r="J68" s="379"/>
      <c r="K68" s="379"/>
      <c r="L68" s="379"/>
      <c r="M68" s="379"/>
      <c r="N68" s="379"/>
      <c r="O68" s="383"/>
      <c r="P68" s="383"/>
      <c r="Q68" s="381"/>
      <c r="R68" s="440"/>
      <c r="S68" s="390"/>
      <c r="T68" s="390"/>
    </row>
    <row r="69" spans="1:26" ht="11.25" customHeight="1">
      <c r="A69" s="213"/>
      <c r="B69" s="213" t="str">
        <f>IF(V39=TRUE,"Fratrædelsestidspunktet før sygdommens ind-","-")</f>
        <v>-</v>
      </c>
      <c r="C69" s="213"/>
      <c r="D69" s="213"/>
      <c r="E69" s="213"/>
      <c r="F69" s="453"/>
      <c r="G69" s="213"/>
      <c r="H69" s="379" t="s">
        <v>289</v>
      </c>
      <c r="I69" s="383"/>
      <c r="J69" s="383"/>
      <c r="K69" s="383"/>
      <c r="L69" s="383"/>
      <c r="M69" s="383"/>
      <c r="N69" s="383"/>
      <c r="O69" s="383"/>
      <c r="P69" s="383"/>
      <c r="Q69" s="381"/>
      <c r="R69" s="440"/>
      <c r="S69" s="390"/>
      <c r="T69" s="390"/>
      <c r="Z69" s="32"/>
    </row>
    <row r="70" spans="1:22" ht="11.25" customHeight="1">
      <c r="A70" s="213"/>
      <c r="B70" s="213" t="str">
        <f>IF(V39=TRUE,"træden er fastsat til","-")</f>
        <v>-</v>
      </c>
      <c r="C70" s="213"/>
      <c r="D70" s="213"/>
      <c r="E70" s="213"/>
      <c r="F70" s="415" t="str">
        <f>IF(O40=0,"-",O40)</f>
        <v>-</v>
      </c>
      <c r="G70" s="213"/>
      <c r="H70" s="379" t="s">
        <v>290</v>
      </c>
      <c r="I70" s="383"/>
      <c r="J70" s="383"/>
      <c r="K70" s="383"/>
      <c r="L70" s="383"/>
      <c r="M70" s="383"/>
      <c r="N70" s="383"/>
      <c r="O70" s="383"/>
      <c r="P70" s="383"/>
      <c r="Q70" s="381"/>
      <c r="R70" s="440"/>
      <c r="S70" s="390"/>
      <c r="T70" s="390"/>
      <c r="V70" s="233"/>
    </row>
    <row r="71" spans="1:20" ht="11.25" customHeight="1">
      <c r="A71" s="213"/>
      <c r="B71" s="213"/>
      <c r="C71" s="213"/>
      <c r="D71" s="213"/>
      <c r="E71" s="213"/>
      <c r="F71" s="367"/>
      <c r="G71" s="213"/>
      <c r="H71" s="379" t="s">
        <v>291</v>
      </c>
      <c r="I71" s="383"/>
      <c r="J71" s="383"/>
      <c r="K71" s="383"/>
      <c r="L71" s="383"/>
      <c r="M71" s="383"/>
      <c r="N71" s="383"/>
      <c r="O71" s="383"/>
      <c r="P71" s="417"/>
      <c r="Q71" s="382"/>
      <c r="R71" s="440"/>
      <c r="S71" s="390"/>
      <c r="T71" s="390"/>
    </row>
    <row r="72" spans="1:20" ht="11.25" customHeight="1">
      <c r="A72" s="213"/>
      <c r="B72" s="367"/>
      <c r="C72" s="71"/>
      <c r="D72" s="71"/>
      <c r="E72" s="213"/>
      <c r="F72" s="239"/>
      <c r="G72" s="213"/>
      <c r="H72" s="379" t="s">
        <v>292</v>
      </c>
      <c r="I72" s="383"/>
      <c r="J72" s="383"/>
      <c r="K72" s="383"/>
      <c r="L72" s="383"/>
      <c r="M72" s="383"/>
      <c r="N72" s="383"/>
      <c r="O72" s="383"/>
      <c r="P72" s="383"/>
      <c r="Q72" s="382"/>
      <c r="R72" s="390"/>
      <c r="S72" s="389"/>
      <c r="T72" s="390"/>
    </row>
    <row r="73" spans="1:24" ht="11.25" customHeight="1">
      <c r="A73" s="213"/>
      <c r="B73" s="369" t="s">
        <v>321</v>
      </c>
      <c r="C73" s="368"/>
      <c r="D73" s="269"/>
      <c r="E73" s="213"/>
      <c r="F73" s="367"/>
      <c r="G73" s="213"/>
      <c r="H73" s="379"/>
      <c r="I73" s="367"/>
      <c r="J73" s="367"/>
      <c r="K73" s="367"/>
      <c r="L73" s="367"/>
      <c r="M73" s="367"/>
      <c r="N73" s="367"/>
      <c r="O73" s="367"/>
      <c r="P73" s="367"/>
      <c r="Q73" s="404"/>
      <c r="R73" s="390"/>
      <c r="S73" s="390"/>
      <c r="T73" s="390"/>
      <c r="V73" s="233"/>
      <c r="X73" s="29"/>
    </row>
    <row r="74" spans="1:28" ht="11.25" customHeight="1">
      <c r="A74" s="213"/>
      <c r="B74" s="213"/>
      <c r="C74" s="213"/>
      <c r="D74" s="213"/>
      <c r="E74" s="213"/>
      <c r="F74" s="367"/>
      <c r="G74" s="213"/>
      <c r="H74" s="383" t="str">
        <f>IF(O40=0,"Arb.g.periode","Ny arb.g.periode")</f>
        <v>Arb.g.periode</v>
      </c>
      <c r="I74" s="383"/>
      <c r="J74" s="470" t="str">
        <f>IF(O40=0,O62,IF(O40&lt;E35,"ingen AP",E35))</f>
        <v>-</v>
      </c>
      <c r="K74" s="470"/>
      <c r="L74" s="478" t="str">
        <f>IF(O40=0,O63,IF(E35=0,0,IF(J74="ingen AP","ingen AP",J75-1)))</f>
        <v>-</v>
      </c>
      <c r="M74" s="478"/>
      <c r="N74" s="383" t="str">
        <f>IF(O40=0,"(afkortet med","(afkortet med")</f>
        <v>(afkortet med</v>
      </c>
      <c r="O74" s="383"/>
      <c r="Q74" s="382"/>
      <c r="S74" s="390"/>
      <c r="T74" s="390"/>
      <c r="AB74" s="51"/>
    </row>
    <row r="75" spans="1:24" ht="11.25" customHeight="1">
      <c r="A75" s="213"/>
      <c r="B75" s="212"/>
      <c r="C75" s="213"/>
      <c r="D75" s="213"/>
      <c r="E75" s="213"/>
      <c r="F75" s="239"/>
      <c r="G75" s="213"/>
      <c r="H75" s="383" t="s">
        <v>287</v>
      </c>
      <c r="I75" s="383"/>
      <c r="J75" s="470" t="str">
        <f>IF(O63="-","-",IF(O40=0,O63+1,IF(O40&lt;E35,E35,IF(O40&gt;=O63,O63+1,O40+1))))</f>
        <v>-</v>
      </c>
      <c r="K75" s="470"/>
      <c r="L75" s="383"/>
      <c r="M75" s="383"/>
      <c r="N75" s="419">
        <f>IF(O40=0,0,IF(O63="-",0,IF(L74="ingen AP",O63-O62+1,O63-L74)))</f>
        <v>0</v>
      </c>
      <c r="O75" s="383"/>
      <c r="P75" s="383"/>
      <c r="Q75" s="367"/>
      <c r="S75" s="390"/>
      <c r="T75" s="390"/>
      <c r="U75" s="31"/>
      <c r="X75" s="33"/>
    </row>
    <row r="76" spans="1:17" ht="11.25" customHeight="1">
      <c r="A76" s="2"/>
      <c r="B76" s="213"/>
      <c r="C76" s="213"/>
      <c r="D76" s="213"/>
      <c r="E76" s="213"/>
      <c r="F76" s="213"/>
      <c r="G76" s="226"/>
      <c r="H76" s="367"/>
      <c r="I76" s="367"/>
      <c r="J76" s="367"/>
      <c r="K76" s="367"/>
      <c r="L76" s="367"/>
      <c r="M76" s="367"/>
      <c r="N76" s="367"/>
      <c r="O76" s="367"/>
      <c r="P76" s="367"/>
      <c r="Q76" s="214"/>
    </row>
    <row r="77" spans="1:22" ht="11.25" customHeight="1">
      <c r="A77" s="213"/>
      <c r="B77" s="214" t="s">
        <v>33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34"/>
      <c r="V77" s="34"/>
    </row>
    <row r="78" spans="1:22" ht="11.25" customHeight="1">
      <c r="A78" s="214"/>
      <c r="B78" s="214" t="s">
        <v>34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34"/>
      <c r="V78" s="34"/>
    </row>
    <row r="79" spans="1:22" ht="11.25" customHeight="1">
      <c r="A79" s="214"/>
      <c r="B79" s="214" t="s">
        <v>277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V79" s="34"/>
    </row>
    <row r="80" spans="1:22" ht="11.25" customHeight="1">
      <c r="A80" s="214"/>
      <c r="B80" s="214" t="s">
        <v>278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V80" s="34"/>
    </row>
    <row r="81" spans="1:22" ht="11.25" customHeight="1">
      <c r="A81" s="214"/>
      <c r="B81" s="214" t="s">
        <v>201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26"/>
      <c r="V81" s="34"/>
    </row>
    <row r="82" spans="1:22" ht="11.25" customHeight="1">
      <c r="A82" s="214"/>
      <c r="B82" s="214" t="s">
        <v>35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26"/>
      <c r="V82" s="34"/>
    </row>
    <row r="83" spans="1:22" ht="11.25" customHeight="1">
      <c r="A83" s="214"/>
      <c r="B83" s="214" t="s">
        <v>36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26"/>
      <c r="V83" s="34"/>
    </row>
    <row r="84" spans="1:22" ht="11.25" customHeight="1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6"/>
      <c r="V84" s="34"/>
    </row>
    <row r="85" spans="1:22" ht="11.25" customHeight="1">
      <c r="A85" s="214"/>
      <c r="B85" s="214"/>
      <c r="C85" s="214"/>
      <c r="D85" s="214"/>
      <c r="E85" s="213"/>
      <c r="F85" s="223"/>
      <c r="G85" s="214"/>
      <c r="H85" s="376"/>
      <c r="I85" s="214"/>
      <c r="J85" s="214"/>
      <c r="K85" s="214"/>
      <c r="L85" s="214"/>
      <c r="M85" s="214"/>
      <c r="N85" s="214"/>
      <c r="O85" s="214"/>
      <c r="P85" s="214"/>
      <c r="Q85" s="226"/>
      <c r="V85" s="34"/>
    </row>
    <row r="86" spans="1:22" ht="11.25" customHeight="1">
      <c r="A86" s="214"/>
      <c r="B86" s="420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420"/>
      <c r="V86" s="34"/>
    </row>
    <row r="87" spans="1:44" ht="11.25" customHeight="1">
      <c r="A87" s="214"/>
      <c r="B87" s="420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</row>
    <row r="88" spans="1:22" ht="11.25" customHeight="1">
      <c r="A88" s="214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447"/>
      <c r="V88" s="34"/>
    </row>
    <row r="89" spans="1:22" ht="11.25" customHeight="1">
      <c r="A89" s="214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V89" s="34"/>
    </row>
    <row r="90" spans="1:22" ht="11.25" customHeight="1">
      <c r="A90" s="29"/>
      <c r="B90" s="29"/>
      <c r="C90" s="29"/>
      <c r="D90" s="29"/>
      <c r="E90" s="29"/>
      <c r="F90" s="29"/>
      <c r="G90" s="29"/>
      <c r="V90" s="34"/>
    </row>
    <row r="91" spans="1:22" ht="11.25" customHeight="1">
      <c r="A91" s="29"/>
      <c r="B91" s="29"/>
      <c r="C91" s="29"/>
      <c r="D91" s="29"/>
      <c r="E91" s="29"/>
      <c r="F91" s="29"/>
      <c r="G91" s="29"/>
      <c r="H91" s="377"/>
      <c r="V91" s="34"/>
    </row>
    <row r="92" spans="1:22" ht="11.25" customHeight="1">
      <c r="A92" s="29"/>
      <c r="B92" s="29"/>
      <c r="C92" s="29"/>
      <c r="D92" s="29"/>
      <c r="E92" s="29"/>
      <c r="F92" s="29"/>
      <c r="G92" s="29"/>
      <c r="H92" s="377"/>
      <c r="V92" s="34"/>
    </row>
    <row r="93" spans="1:22" ht="11.25" customHeight="1">
      <c r="A93" s="29"/>
      <c r="B93" s="235"/>
      <c r="C93" s="29"/>
      <c r="D93" s="235"/>
      <c r="E93" s="29"/>
      <c r="F93" s="29"/>
      <c r="G93" s="29"/>
      <c r="H93" s="377"/>
      <c r="V93" s="34"/>
    </row>
    <row r="94" spans="1:22" ht="11.25" customHeight="1">
      <c r="A94" s="29"/>
      <c r="B94" s="29"/>
      <c r="C94" s="29"/>
      <c r="D94" s="29"/>
      <c r="E94" s="29"/>
      <c r="F94" s="29"/>
      <c r="G94" s="29"/>
      <c r="V94" s="34"/>
    </row>
    <row r="95" spans="1:22" ht="11.25" customHeight="1">
      <c r="A95" s="29"/>
      <c r="B95" s="29"/>
      <c r="C95" s="29"/>
      <c r="D95" s="29"/>
      <c r="E95" s="29"/>
      <c r="F95" s="29"/>
      <c r="G95" s="29"/>
      <c r="H95" s="377"/>
      <c r="L95" s="492"/>
      <c r="M95" s="492"/>
      <c r="N95" s="392"/>
      <c r="O95" s="392"/>
      <c r="V95" s="34"/>
    </row>
    <row r="96" spans="1:22" ht="11.25" customHeight="1" hidden="1">
      <c r="A96" s="29"/>
      <c r="B96" s="29"/>
      <c r="C96" s="29"/>
      <c r="D96" s="29"/>
      <c r="E96" s="29"/>
      <c r="F96" s="29"/>
      <c r="G96" s="29"/>
      <c r="H96" s="407"/>
      <c r="I96" s="407"/>
      <c r="J96" s="493"/>
      <c r="K96" s="493"/>
      <c r="V96" s="34"/>
    </row>
    <row r="97" spans="1:22" ht="14.25" customHeight="1" hidden="1">
      <c r="A97" s="29"/>
      <c r="B97" s="29"/>
      <c r="C97" s="29"/>
      <c r="D97" s="29"/>
      <c r="E97" s="29"/>
      <c r="F97" s="29"/>
      <c r="G97" s="29"/>
      <c r="H97" s="377"/>
      <c r="I97" s="377"/>
      <c r="V97" s="34"/>
    </row>
    <row r="98" spans="1:22" ht="11.25" customHeight="1" hidden="1">
      <c r="A98" s="29"/>
      <c r="B98" s="29"/>
      <c r="C98" s="29"/>
      <c r="D98" s="29"/>
      <c r="E98" s="29"/>
      <c r="F98" s="29"/>
      <c r="G98" s="29"/>
      <c r="H98" s="377"/>
      <c r="I98" s="377"/>
      <c r="J98" s="468"/>
      <c r="K98" s="468"/>
      <c r="L98" s="377"/>
      <c r="M98" s="377"/>
      <c r="N98" s="377"/>
      <c r="O98" s="377"/>
      <c r="P98" s="377"/>
      <c r="Q98" s="382"/>
      <c r="V98" s="34"/>
    </row>
    <row r="99" spans="1:7" ht="11.25" customHeight="1" hidden="1">
      <c r="A99" s="29"/>
      <c r="B99" s="29" t="s">
        <v>206</v>
      </c>
      <c r="C99" s="29"/>
      <c r="D99" s="29"/>
      <c r="E99" s="29"/>
      <c r="F99" s="29"/>
      <c r="G99" s="29"/>
    </row>
    <row r="100" spans="1:7" ht="11.25" customHeight="1" hidden="1">
      <c r="A100" s="29"/>
      <c r="B100" s="29" t="s">
        <v>207</v>
      </c>
      <c r="C100" s="29" t="s">
        <v>205</v>
      </c>
      <c r="D100" s="26" t="s">
        <v>209</v>
      </c>
      <c r="E100" s="29"/>
      <c r="F100" s="29"/>
      <c r="G100" s="29"/>
    </row>
    <row r="101" spans="1:7" ht="11.25" customHeight="1" hidden="1">
      <c r="A101" s="29"/>
      <c r="B101" s="29"/>
      <c r="C101" s="29"/>
      <c r="D101" s="29"/>
      <c r="E101" s="29"/>
      <c r="F101" s="29"/>
      <c r="G101" s="29"/>
    </row>
    <row r="102" spans="1:16" ht="11.25" customHeight="1" hidden="1">
      <c r="A102" s="29"/>
      <c r="B102" s="29" t="s">
        <v>52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21" ht="11.25" customHeight="1" hidden="1">
      <c r="A103" s="29"/>
      <c r="B103" s="29" t="s">
        <v>62</v>
      </c>
      <c r="C103" s="76"/>
      <c r="D103" s="29" t="s">
        <v>65</v>
      </c>
      <c r="E103" s="29" t="s">
        <v>66</v>
      </c>
      <c r="F103" s="29" t="s">
        <v>63</v>
      </c>
      <c r="G103" s="29"/>
      <c r="H103" s="77" t="s">
        <v>67</v>
      </c>
      <c r="I103" s="77"/>
      <c r="J103" s="77"/>
      <c r="K103" s="78"/>
      <c r="L103" s="78"/>
      <c r="M103" s="78"/>
      <c r="N103" s="79"/>
      <c r="O103" s="79"/>
      <c r="P103" s="79"/>
      <c r="Q103" s="57"/>
      <c r="R103" s="79"/>
      <c r="S103" s="441"/>
      <c r="T103" s="441"/>
      <c r="U103" s="441"/>
    </row>
    <row r="104" spans="1:21" ht="11.25" customHeight="1" hidden="1">
      <c r="A104" s="29"/>
      <c r="B104" s="29" t="s">
        <v>68</v>
      </c>
      <c r="C104" s="80">
        <f>E42/30</f>
        <v>0</v>
      </c>
      <c r="D104" s="76">
        <f>E43</f>
        <v>0</v>
      </c>
      <c r="E104" s="76">
        <f>E44</f>
        <v>0</v>
      </c>
      <c r="F104" s="29"/>
      <c r="G104" s="29"/>
      <c r="H104" s="79"/>
      <c r="I104" s="79"/>
      <c r="J104" s="79"/>
      <c r="K104" s="78"/>
      <c r="L104" s="78"/>
      <c r="M104" s="78"/>
      <c r="N104" s="79"/>
      <c r="O104" s="79"/>
      <c r="P104" s="79"/>
      <c r="Q104" s="57"/>
      <c r="R104" s="79"/>
      <c r="S104" s="79"/>
      <c r="T104" s="79"/>
      <c r="U104" s="79"/>
    </row>
    <row r="105" spans="1:21" ht="11.25" customHeight="1" hidden="1">
      <c r="A105" s="29"/>
      <c r="B105" s="29" t="s">
        <v>64</v>
      </c>
      <c r="C105" s="29"/>
      <c r="D105" s="81">
        <f>DAY(D104)</f>
        <v>0</v>
      </c>
      <c r="E105" s="29"/>
      <c r="F105" s="29"/>
      <c r="G105" s="29"/>
      <c r="H105" s="82"/>
      <c r="I105" s="82"/>
      <c r="J105" s="82"/>
      <c r="K105" s="83"/>
      <c r="L105" s="83"/>
      <c r="M105" s="236"/>
      <c r="N105" s="84"/>
      <c r="O105" s="84"/>
      <c r="P105" s="85"/>
      <c r="Q105" s="58"/>
      <c r="R105" s="442"/>
      <c r="S105" s="443"/>
      <c r="T105" s="443"/>
      <c r="U105" s="443"/>
    </row>
    <row r="106" spans="1:21" ht="11.25" customHeight="1" hidden="1">
      <c r="A106" s="29"/>
      <c r="B106" s="237" t="s">
        <v>299</v>
      </c>
      <c r="C106" s="86"/>
      <c r="D106" s="76">
        <f>IF(D105=31,D104+1,D104)</f>
        <v>0</v>
      </c>
      <c r="E106" s="76" t="str">
        <f>IF(E104=0,"-",E104+1)</f>
        <v>-</v>
      </c>
      <c r="F106" s="87" t="str">
        <f>IF(D106=0,"-",IF(E106="-","-",DAYS360($D$106,$E$106)))</f>
        <v>-</v>
      </c>
      <c r="G106" s="29"/>
      <c r="H106" s="465">
        <f>IF(OR(D106=0,E106="-"),0,F109*C104)</f>
        <v>0</v>
      </c>
      <c r="I106" s="465"/>
      <c r="J106" s="361"/>
      <c r="K106" s="88"/>
      <c r="L106" s="88"/>
      <c r="M106" s="81"/>
      <c r="N106" s="89"/>
      <c r="O106" s="89"/>
      <c r="P106" s="89"/>
      <c r="Q106" s="59"/>
      <c r="R106" s="89"/>
      <c r="S106" s="92"/>
      <c r="T106" s="92"/>
      <c r="U106" s="92"/>
    </row>
    <row r="107" spans="1:21" ht="11.25" customHeight="1" hidden="1">
      <c r="A107" s="29"/>
      <c r="B107" s="266">
        <v>44255</v>
      </c>
      <c r="C107" s="86">
        <f>B107</f>
        <v>44255</v>
      </c>
      <c r="D107" s="76"/>
      <c r="E107" s="76"/>
      <c r="F107" s="87" t="b">
        <f>IF(D106=C107,2)</f>
        <v>0</v>
      </c>
      <c r="G107" s="29"/>
      <c r="H107" s="91"/>
      <c r="I107" s="91"/>
      <c r="J107" s="362"/>
      <c r="K107" s="88"/>
      <c r="L107" s="88"/>
      <c r="M107" s="81"/>
      <c r="N107" s="89"/>
      <c r="O107" s="89"/>
      <c r="P107" s="89"/>
      <c r="Q107" s="59"/>
      <c r="R107" s="89"/>
      <c r="S107" s="92"/>
      <c r="T107" s="92"/>
      <c r="U107" s="92"/>
    </row>
    <row r="108" spans="1:21" ht="11.25" customHeight="1" hidden="1">
      <c r="A108" s="29"/>
      <c r="B108" s="266">
        <v>44620</v>
      </c>
      <c r="C108" s="86">
        <f>B108</f>
        <v>44620</v>
      </c>
      <c r="D108" s="29"/>
      <c r="E108" s="29"/>
      <c r="F108" s="87" t="b">
        <f>IF($D$106=$C$108,1)</f>
        <v>0</v>
      </c>
      <c r="G108" s="29"/>
      <c r="H108" s="91"/>
      <c r="I108" s="91"/>
      <c r="J108" s="362"/>
      <c r="K108" s="88"/>
      <c r="L108" s="88"/>
      <c r="M108" s="92"/>
      <c r="N108" s="93"/>
      <c r="O108" s="93"/>
      <c r="P108" s="94"/>
      <c r="Q108" s="61"/>
      <c r="R108" s="85"/>
      <c r="S108" s="92"/>
      <c r="T108" s="92"/>
      <c r="U108" s="92"/>
    </row>
    <row r="109" spans="1:21" ht="11.25" customHeight="1" hidden="1">
      <c r="A109" s="29"/>
      <c r="B109" s="29"/>
      <c r="C109" s="29"/>
      <c r="D109" s="29"/>
      <c r="E109" s="267" t="s">
        <v>204</v>
      </c>
      <c r="F109" s="268">
        <f>SUM(F106:F108)</f>
        <v>0</v>
      </c>
      <c r="G109" s="29"/>
      <c r="H109" s="91"/>
      <c r="I109" s="91"/>
      <c r="J109" s="362"/>
      <c r="K109" s="83"/>
      <c r="L109" s="83"/>
      <c r="M109" s="95"/>
      <c r="N109" s="84"/>
      <c r="O109" s="84"/>
      <c r="P109" s="85"/>
      <c r="Q109" s="61"/>
      <c r="R109" s="442"/>
      <c r="S109" s="78"/>
      <c r="T109" s="78"/>
      <c r="U109" s="78"/>
    </row>
    <row r="110" spans="1:21" ht="11.25" customHeight="1" hidden="1">
      <c r="A110" s="29"/>
      <c r="B110" s="29" t="s">
        <v>53</v>
      </c>
      <c r="C110" s="29"/>
      <c r="D110" s="29"/>
      <c r="E110" s="29"/>
      <c r="F110" s="29"/>
      <c r="G110" s="29"/>
      <c r="H110" s="91"/>
      <c r="I110" s="91"/>
      <c r="J110" s="362"/>
      <c r="K110" s="78"/>
      <c r="L110" s="78"/>
      <c r="M110" s="93"/>
      <c r="N110" s="96"/>
      <c r="O110" s="96"/>
      <c r="P110" s="96"/>
      <c r="Q110" s="62"/>
      <c r="R110" s="89"/>
      <c r="S110" s="78"/>
      <c r="T110" s="78"/>
      <c r="U110" s="78"/>
    </row>
    <row r="111" spans="1:21" ht="11.25" customHeight="1" hidden="1">
      <c r="A111" s="29"/>
      <c r="B111" s="29" t="s">
        <v>62</v>
      </c>
      <c r="C111" s="76"/>
      <c r="D111" s="29" t="s">
        <v>65</v>
      </c>
      <c r="E111" s="29" t="s">
        <v>66</v>
      </c>
      <c r="F111" s="29" t="s">
        <v>63</v>
      </c>
      <c r="G111" s="29"/>
      <c r="H111" s="91"/>
      <c r="I111" s="91"/>
      <c r="J111" s="362"/>
      <c r="K111" s="78"/>
      <c r="L111" s="78"/>
      <c r="M111" s="93"/>
      <c r="N111" s="96"/>
      <c r="O111" s="96"/>
      <c r="P111" s="96"/>
      <c r="Q111" s="61"/>
      <c r="R111" s="85"/>
      <c r="S111" s="92"/>
      <c r="T111" s="92"/>
      <c r="U111" s="92"/>
    </row>
    <row r="112" spans="1:21" ht="11.25" customHeight="1" hidden="1">
      <c r="A112" s="29"/>
      <c r="B112" s="29" t="s">
        <v>68</v>
      </c>
      <c r="C112" s="80">
        <f>E46/30</f>
        <v>0</v>
      </c>
      <c r="D112" s="76">
        <f>E47</f>
        <v>0</v>
      </c>
      <c r="E112" s="76">
        <f>E48</f>
        <v>0</v>
      </c>
      <c r="F112" s="29"/>
      <c r="G112" s="29"/>
      <c r="H112" s="91"/>
      <c r="I112" s="91"/>
      <c r="J112" s="362"/>
      <c r="K112" s="93"/>
      <c r="L112" s="93"/>
      <c r="M112" s="93"/>
      <c r="N112" s="96"/>
      <c r="O112" s="96"/>
      <c r="P112" s="96"/>
      <c r="Q112" s="62"/>
      <c r="R112" s="444"/>
      <c r="S112" s="443"/>
      <c r="T112" s="443"/>
      <c r="U112" s="443"/>
    </row>
    <row r="113" spans="1:21" ht="11.25" customHeight="1" hidden="1">
      <c r="A113" s="29"/>
      <c r="B113" s="29" t="s">
        <v>64</v>
      </c>
      <c r="C113" s="29"/>
      <c r="D113" s="81">
        <f>DAY(D112)</f>
        <v>0</v>
      </c>
      <c r="E113" s="29"/>
      <c r="F113" s="29"/>
      <c r="G113" s="29"/>
      <c r="H113" s="91"/>
      <c r="I113" s="91"/>
      <c r="J113" s="362"/>
      <c r="K113" s="93"/>
      <c r="L113" s="93"/>
      <c r="M113" s="93"/>
      <c r="N113" s="93"/>
      <c r="O113" s="93"/>
      <c r="P113" s="93"/>
      <c r="Q113" s="60"/>
      <c r="R113" s="78"/>
      <c r="S113" s="78"/>
      <c r="T113" s="78"/>
      <c r="U113" s="78"/>
    </row>
    <row r="114" spans="1:21" ht="11.25" customHeight="1" hidden="1">
      <c r="A114" s="29"/>
      <c r="B114" s="237" t="s">
        <v>299</v>
      </c>
      <c r="C114" s="86"/>
      <c r="D114" s="76">
        <f>IF(D113=31,D112+1,D112)</f>
        <v>0</v>
      </c>
      <c r="E114" s="76" t="str">
        <f>IF(E112=0,"-",E112+1)</f>
        <v>-</v>
      </c>
      <c r="F114" s="87" t="str">
        <f>IF(D114=0,"-",IF(E114="-","-",DAYS360($D$114,$E$114)))</f>
        <v>-</v>
      </c>
      <c r="G114" s="29"/>
      <c r="H114" s="465">
        <f>IF(OR(D114=0,E114="-"),0,F117*C112)</f>
        <v>0</v>
      </c>
      <c r="I114" s="465"/>
      <c r="J114" s="361"/>
      <c r="K114" s="97"/>
      <c r="L114" s="97"/>
      <c r="M114" s="97"/>
      <c r="N114" s="97"/>
      <c r="O114" s="97"/>
      <c r="P114" s="97"/>
      <c r="Q114" s="63"/>
      <c r="R114" s="97"/>
      <c r="S114" s="97"/>
      <c r="T114" s="97"/>
      <c r="U114" s="97"/>
    </row>
    <row r="115" spans="1:16" ht="11.25" customHeight="1" hidden="1">
      <c r="A115" s="29"/>
      <c r="B115" s="266">
        <v>44255</v>
      </c>
      <c r="C115" s="86">
        <f>B115</f>
        <v>44255</v>
      </c>
      <c r="D115" s="76"/>
      <c r="E115" s="76"/>
      <c r="F115" s="87" t="b">
        <f>IF(D114=C115,2)</f>
        <v>0</v>
      </c>
      <c r="G115" s="29"/>
      <c r="H115" s="97"/>
      <c r="I115" s="97"/>
      <c r="J115" s="363"/>
      <c r="K115" s="29"/>
      <c r="L115" s="29"/>
      <c r="M115" s="29"/>
      <c r="N115" s="29"/>
      <c r="O115" s="29"/>
      <c r="P115" s="29"/>
    </row>
    <row r="116" spans="1:16" ht="11.25" customHeight="1" hidden="1">
      <c r="A116" s="29"/>
      <c r="B116" s="266">
        <v>44620</v>
      </c>
      <c r="C116" s="86">
        <f>B116</f>
        <v>44620</v>
      </c>
      <c r="D116" s="29"/>
      <c r="E116" s="29"/>
      <c r="F116" s="87" t="b">
        <f>IF(D114=C116,1)</f>
        <v>0</v>
      </c>
      <c r="G116" s="29"/>
      <c r="H116" s="29"/>
      <c r="I116" s="29"/>
      <c r="J116" s="214"/>
      <c r="K116" s="29"/>
      <c r="L116" s="29"/>
      <c r="M116" s="29"/>
      <c r="N116" s="29"/>
      <c r="O116" s="29"/>
      <c r="P116" s="29"/>
    </row>
    <row r="117" spans="1:16" ht="11.25" customHeight="1" hidden="1">
      <c r="A117" s="29"/>
      <c r="B117" s="266"/>
      <c r="C117" s="86"/>
      <c r="D117" s="29"/>
      <c r="E117" s="267" t="s">
        <v>204</v>
      </c>
      <c r="F117" s="268">
        <f>SUM(F114:F116)</f>
        <v>0</v>
      </c>
      <c r="G117" s="29"/>
      <c r="H117" s="29"/>
      <c r="I117" s="29"/>
      <c r="J117" s="214"/>
      <c r="K117" s="29"/>
      <c r="L117" s="29"/>
      <c r="M117" s="29"/>
      <c r="N117" s="29"/>
      <c r="O117" s="29"/>
      <c r="P117" s="29"/>
    </row>
    <row r="118" spans="1:16" ht="11.25" customHeight="1" hidden="1">
      <c r="A118" s="29"/>
      <c r="B118" s="29" t="s">
        <v>101</v>
      </c>
      <c r="C118" s="29"/>
      <c r="D118" s="29"/>
      <c r="E118" s="29"/>
      <c r="F118" s="29"/>
      <c r="G118" s="29"/>
      <c r="H118" s="479">
        <f>SUM(H106:H116)</f>
        <v>0</v>
      </c>
      <c r="I118" s="479"/>
      <c r="J118" s="364"/>
      <c r="K118" s="29"/>
      <c r="L118" s="29"/>
      <c r="M118" s="29"/>
      <c r="N118" s="29"/>
      <c r="O118" s="29"/>
      <c r="P118" s="29"/>
    </row>
    <row r="119" spans="1:16" ht="11.25" customHeight="1" hidden="1">
      <c r="A119" s="29"/>
      <c r="B119" s="29"/>
      <c r="C119" s="29"/>
      <c r="D119" s="29"/>
      <c r="E119" s="29"/>
      <c r="F119" s="29"/>
      <c r="G119" s="29"/>
      <c r="H119" s="29"/>
      <c r="I119" s="29"/>
      <c r="J119" s="214"/>
      <c r="K119" s="29"/>
      <c r="L119" s="29"/>
      <c r="M119" s="29"/>
      <c r="N119" s="29"/>
      <c r="O119" s="29"/>
      <c r="P119" s="29"/>
    </row>
    <row r="120" spans="1:16" ht="11.25" customHeight="1" hidden="1">
      <c r="A120" s="29"/>
      <c r="B120" s="29" t="s">
        <v>97</v>
      </c>
      <c r="C120" s="29" t="s">
        <v>98</v>
      </c>
      <c r="D120" s="29"/>
      <c r="E120" s="29"/>
      <c r="F120" s="29"/>
      <c r="G120" s="29"/>
      <c r="H120" s="91"/>
      <c r="I120" s="91"/>
      <c r="J120" s="362"/>
      <c r="K120" s="29"/>
      <c r="L120" s="29"/>
      <c r="M120" s="29"/>
      <c r="N120" s="29"/>
      <c r="O120" s="29"/>
      <c r="P120" s="29"/>
    </row>
    <row r="121" spans="1:16" ht="11.25" customHeight="1" hidden="1">
      <c r="A121" s="29"/>
      <c r="B121" s="29"/>
      <c r="C121" s="76"/>
      <c r="D121" s="29" t="s">
        <v>65</v>
      </c>
      <c r="E121" s="29" t="s">
        <v>66</v>
      </c>
      <c r="F121" s="29" t="s">
        <v>63</v>
      </c>
      <c r="G121" s="29"/>
      <c r="H121" s="91"/>
      <c r="I121" s="91"/>
      <c r="J121" s="362"/>
      <c r="K121" s="29"/>
      <c r="L121" s="29"/>
      <c r="M121" s="29"/>
      <c r="N121" s="29"/>
      <c r="O121" s="29"/>
      <c r="P121" s="29"/>
    </row>
    <row r="122" spans="1:16" ht="11.25" customHeight="1" hidden="1">
      <c r="A122" s="29"/>
      <c r="B122" s="29" t="s">
        <v>99</v>
      </c>
      <c r="C122" s="80">
        <f>E52</f>
        <v>0</v>
      </c>
      <c r="D122" s="76">
        <f>E53</f>
        <v>0</v>
      </c>
      <c r="E122" s="76">
        <f>E54</f>
        <v>0</v>
      </c>
      <c r="F122" s="87">
        <f>IF(OR(E54=0,D122=0),"",E122-D122+1)</f>
      </c>
      <c r="G122" s="29"/>
      <c r="H122" s="476">
        <f>IF(OR(E54=0,D122=0),0,F122*C122)</f>
        <v>0</v>
      </c>
      <c r="I122" s="476"/>
      <c r="J122" s="362"/>
      <c r="K122" s="29"/>
      <c r="L122" s="29"/>
      <c r="M122" s="29"/>
      <c r="N122" s="29"/>
      <c r="O122" s="29"/>
      <c r="P122" s="29"/>
    </row>
    <row r="123" spans="1:16" ht="11.25" customHeight="1" hidden="1">
      <c r="A123" s="29"/>
      <c r="B123" s="237"/>
      <c r="C123" s="86"/>
      <c r="D123" s="76"/>
      <c r="E123" s="76"/>
      <c r="F123" s="29"/>
      <c r="G123" s="29"/>
      <c r="H123" s="91"/>
      <c r="I123" s="91"/>
      <c r="J123" s="91"/>
      <c r="K123" s="29"/>
      <c r="L123" s="29"/>
      <c r="M123" s="29"/>
      <c r="N123" s="29"/>
      <c r="O123" s="29"/>
      <c r="P123" s="29"/>
    </row>
    <row r="124" spans="1:16" ht="11.25" customHeight="1">
      <c r="A124" s="29"/>
      <c r="B124" s="100"/>
      <c r="C124" s="86"/>
      <c r="D124" s="76"/>
      <c r="E124" s="76"/>
      <c r="F124" s="29"/>
      <c r="G124" s="29"/>
      <c r="H124" s="97"/>
      <c r="I124" s="97"/>
      <c r="J124" s="97"/>
      <c r="K124" s="29"/>
      <c r="L124" s="29"/>
      <c r="M124" s="29"/>
      <c r="N124" s="29"/>
      <c r="O124" s="29"/>
      <c r="P124" s="29"/>
    </row>
    <row r="125" spans="1:16" ht="11.25" customHeight="1">
      <c r="A125" s="29"/>
      <c r="B125" s="90"/>
      <c r="C125" s="86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1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11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P127" s="29"/>
    </row>
    <row r="128" spans="1:16" ht="11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11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11.25" customHeight="1">
      <c r="A130" s="29"/>
      <c r="B130" s="29"/>
      <c r="C130" s="29"/>
      <c r="D130" s="98"/>
      <c r="E130" s="9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11.25" customHeight="1">
      <c r="A131" s="29"/>
      <c r="B131" s="99"/>
      <c r="C131" s="99"/>
      <c r="D131" s="75"/>
      <c r="E131" s="75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11.25" customHeight="1">
      <c r="A132" s="29"/>
      <c r="B132" s="99"/>
      <c r="C132" s="99"/>
      <c r="D132" s="75"/>
      <c r="E132" s="75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11.25" customHeight="1">
      <c r="A133" s="29"/>
      <c r="B133" s="100"/>
      <c r="C133" s="100"/>
      <c r="D133" s="101"/>
      <c r="E133" s="101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11.25" customHeight="1">
      <c r="A134" s="29"/>
      <c r="B134" s="29"/>
      <c r="C134" s="76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11.25" customHeight="1">
      <c r="A135" s="29"/>
      <c r="B135" s="29"/>
      <c r="C135" s="7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1.25" customHeight="1">
      <c r="A136" s="29"/>
      <c r="B136" s="29"/>
      <c r="C136" s="102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11.25" customHeight="1">
      <c r="A137" s="29"/>
      <c r="B137" s="29"/>
      <c r="C137" s="103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11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11.25" customHeight="1">
      <c r="A139" s="29"/>
      <c r="B139" s="29"/>
      <c r="C139" s="104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1.25" customHeight="1">
      <c r="A140" s="29"/>
      <c r="B140" s="29"/>
      <c r="C140" s="104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1.25" customHeight="1">
      <c r="A141" s="29"/>
      <c r="B141" s="29"/>
      <c r="C141" s="102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1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1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</sheetData>
  <sheetProtection password="CC62" sheet="1" selectLockedCells="1"/>
  <mergeCells count="86">
    <mergeCell ref="L95:M95"/>
    <mergeCell ref="J96:K96"/>
    <mergeCell ref="C18:F18"/>
    <mergeCell ref="C19:F19"/>
    <mergeCell ref="C21:F21"/>
    <mergeCell ref="C22:F22"/>
    <mergeCell ref="E43:F43"/>
    <mergeCell ref="C20:F20"/>
    <mergeCell ref="E39:F40"/>
    <mergeCell ref="B62:D62"/>
    <mergeCell ref="O51:P54"/>
    <mergeCell ref="E27:F28"/>
    <mergeCell ref="E32:F32"/>
    <mergeCell ref="H23:J24"/>
    <mergeCell ref="E23:F24"/>
    <mergeCell ref="E31:F31"/>
    <mergeCell ref="E26:F26"/>
    <mergeCell ref="E44:F44"/>
    <mergeCell ref="M52:N52"/>
    <mergeCell ref="O34:P35"/>
    <mergeCell ref="J19:P19"/>
    <mergeCell ref="J20:P20"/>
    <mergeCell ref="J21:P21"/>
    <mergeCell ref="J22:P22"/>
    <mergeCell ref="E46:F46"/>
    <mergeCell ref="O23:P24"/>
    <mergeCell ref="E25:F25"/>
    <mergeCell ref="E45:F45"/>
    <mergeCell ref="E30:F30"/>
    <mergeCell ref="O43:P48"/>
    <mergeCell ref="E38:F38"/>
    <mergeCell ref="E42:F42"/>
    <mergeCell ref="O30:P32"/>
    <mergeCell ref="K34:L34"/>
    <mergeCell ref="E33:F34"/>
    <mergeCell ref="K33:N33"/>
    <mergeCell ref="H122:I122"/>
    <mergeCell ref="O63:P63"/>
    <mergeCell ref="O37:P37"/>
    <mergeCell ref="O41:P41"/>
    <mergeCell ref="J45:N45"/>
    <mergeCell ref="O40:P40"/>
    <mergeCell ref="O62:P62"/>
    <mergeCell ref="L74:M74"/>
    <mergeCell ref="H118:I118"/>
    <mergeCell ref="O38:P38"/>
    <mergeCell ref="C17:F17"/>
    <mergeCell ref="F55:F60"/>
    <mergeCell ref="H62:N62"/>
    <mergeCell ref="E54:F54"/>
    <mergeCell ref="E53:F53"/>
    <mergeCell ref="E48:F48"/>
    <mergeCell ref="E47:F47"/>
    <mergeCell ref="E41:F41"/>
    <mergeCell ref="F62:F63"/>
    <mergeCell ref="E52:F52"/>
    <mergeCell ref="H114:I114"/>
    <mergeCell ref="H106:I106"/>
    <mergeCell ref="E35:F35"/>
    <mergeCell ref="E36:F36"/>
    <mergeCell ref="J98:K98"/>
    <mergeCell ref="E37:F37"/>
    <mergeCell ref="J53:L53"/>
    <mergeCell ref="J74:K74"/>
    <mergeCell ref="E49:F51"/>
    <mergeCell ref="J75:K75"/>
    <mergeCell ref="AH3:AI3"/>
    <mergeCell ref="AH5:AI5"/>
    <mergeCell ref="AH7:AI7"/>
    <mergeCell ref="O60:P60"/>
    <mergeCell ref="Z65:AA65"/>
    <mergeCell ref="O64:P64"/>
    <mergeCell ref="O65:P65"/>
    <mergeCell ref="J17:P17"/>
    <mergeCell ref="J18:P18"/>
    <mergeCell ref="M42:N42"/>
    <mergeCell ref="F65:F66"/>
    <mergeCell ref="F68:F69"/>
    <mergeCell ref="O26:P27"/>
    <mergeCell ref="O56:P56"/>
    <mergeCell ref="O57:P57"/>
    <mergeCell ref="O58:P58"/>
    <mergeCell ref="O59:P59"/>
    <mergeCell ref="O61:P61"/>
    <mergeCell ref="J48:N48"/>
    <mergeCell ref="E29:F29"/>
  </mergeCells>
  <conditionalFormatting sqref="N109:R109 N105:R105">
    <cfRule type="cellIs" priority="70" dxfId="7" operator="greaterThan" stopIfTrue="1">
      <formula>0</formula>
    </cfRule>
  </conditionalFormatting>
  <conditionalFormatting sqref="D132">
    <cfRule type="expression" priority="69" dxfId="6" stopIfTrue="1">
      <formula>$F$129=0</formula>
    </cfRule>
  </conditionalFormatting>
  <conditionalFormatting sqref="O40:P40 O37:P37">
    <cfRule type="expression" priority="134" dxfId="1" stopIfTrue="1">
      <formula>V36=TRUE</formula>
    </cfRule>
  </conditionalFormatting>
  <conditionalFormatting sqref="O50:P50">
    <cfRule type="expression" priority="217" dxfId="1" stopIfTrue="1">
      <formula>$V$49=TRUE</formula>
    </cfRule>
  </conditionalFormatting>
  <conditionalFormatting sqref="H37:N37">
    <cfRule type="expression" priority="7" dxfId="2" stopIfTrue="1">
      <formula>$Z$36=1</formula>
    </cfRule>
  </conditionalFormatting>
  <conditionalFormatting sqref="H40:N40">
    <cfRule type="expression" priority="6" dxfId="2" stopIfTrue="1">
      <formula>$Z$39=1</formula>
    </cfRule>
  </conditionalFormatting>
  <conditionalFormatting sqref="O60:P60 O57:O59">
    <cfRule type="expression" priority="2" dxfId="1" stopIfTrue="1">
      <formula>$Y$55="ja"</formula>
    </cfRule>
  </conditionalFormatting>
  <conditionalFormatting sqref="H57:N60">
    <cfRule type="expression" priority="1" dxfId="0" stopIfTrue="1">
      <formula>$Y$55="Ja"</formula>
    </cfRule>
  </conditionalFormatting>
  <dataValidations count="5">
    <dataValidation type="date" allowBlank="1" showInputMessage="1" showErrorMessage="1" sqref="E35">
      <formula1>36526</formula1>
      <formula2>219512</formula2>
    </dataValidation>
    <dataValidation type="textLength" allowBlank="1" showInputMessage="1" showErrorMessage="1" sqref="E41:F41">
      <formula1>3</formula1>
      <formula2>3</formula2>
    </dataValidation>
    <dataValidation type="date" allowBlank="1" showInputMessage="1" showErrorMessage="1" sqref="F47">
      <formula1>36526</formula1>
      <formula2>401768</formula2>
    </dataValidation>
    <dataValidation type="date" allowBlank="1" showInputMessage="1" showErrorMessage="1" sqref="E53:F54 E31:F32 E47:E48 E43:F44 E37:F38 F48">
      <formula1>36526</formula1>
      <formula2>55153</formula2>
    </dataValidation>
    <dataValidation type="whole" allowBlank="1" showInputMessage="1" showErrorMessage="1" sqref="E42:F42 E46:F46">
      <formula1>0</formula1>
      <formula2>100000</formula2>
    </dataValidation>
  </dataValidations>
  <printOptions/>
  <pageMargins left="0.1968503937007874" right="0.1968503937007874" top="0.15748031496062992" bottom="0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tabColor rgb="FFFFFF00"/>
  </sheetPr>
  <dimension ref="A1:CF98"/>
  <sheetViews>
    <sheetView showZeros="0" zoomScalePageLayoutView="0" workbookViewId="0" topLeftCell="A43">
      <selection activeCell="A71" sqref="A71"/>
    </sheetView>
  </sheetViews>
  <sheetFormatPr defaultColWidth="9.140625" defaultRowHeight="12.75"/>
  <cols>
    <col min="1" max="1" width="2.28125" style="21" customWidth="1"/>
    <col min="2" max="3" width="2.140625" style="20" customWidth="1"/>
    <col min="4" max="4" width="2.7109375" style="20" customWidth="1"/>
    <col min="5" max="5" width="2.00390625" style="20" customWidth="1"/>
    <col min="6" max="6" width="2.57421875" style="20" customWidth="1"/>
    <col min="7" max="18" width="2.140625" style="20" customWidth="1"/>
    <col min="19" max="19" width="1.421875" style="20" customWidth="1"/>
    <col min="20" max="26" width="2.140625" style="20" customWidth="1"/>
    <col min="27" max="27" width="2.421875" style="20" customWidth="1"/>
    <col min="28" max="45" width="2.140625" style="20" customWidth="1"/>
    <col min="46" max="47" width="9.140625" style="3" hidden="1" customWidth="1"/>
    <col min="48" max="16384" width="9.140625" style="20" customWidth="1"/>
  </cols>
  <sheetData>
    <row r="1" spans="1:45" ht="20.2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</row>
    <row r="2" spans="1:48" ht="15.75" customHeight="1">
      <c r="A2" s="107"/>
      <c r="B2" s="108" t="s">
        <v>4</v>
      </c>
      <c r="C2" s="109"/>
      <c r="D2" s="109"/>
      <c r="E2" s="109"/>
      <c r="F2" s="110"/>
      <c r="G2" s="110"/>
      <c r="H2" s="110"/>
      <c r="I2" s="110"/>
      <c r="J2" s="110"/>
      <c r="K2" s="111"/>
      <c r="L2" s="112"/>
      <c r="M2" s="110"/>
      <c r="N2" s="106"/>
      <c r="O2" s="106"/>
      <c r="P2" s="113"/>
      <c r="Q2" s="113"/>
      <c r="R2" s="113"/>
      <c r="S2" s="113"/>
      <c r="T2" s="113"/>
      <c r="U2" s="113"/>
      <c r="V2" s="113"/>
      <c r="W2" s="113"/>
      <c r="X2" s="113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9"/>
      <c r="AU2" s="19"/>
      <c r="AV2" s="2"/>
    </row>
    <row r="3" spans="1:65" ht="15.75" customHeight="1">
      <c r="A3" s="114"/>
      <c r="B3" s="115" t="s">
        <v>310</v>
      </c>
      <c r="C3" s="115"/>
      <c r="D3" s="115"/>
      <c r="E3" s="115"/>
      <c r="F3" s="116"/>
      <c r="G3" s="116"/>
      <c r="H3" s="116"/>
      <c r="I3" s="116"/>
      <c r="J3" s="116"/>
      <c r="K3" s="117"/>
      <c r="L3" s="118"/>
      <c r="M3" s="116"/>
      <c r="N3" s="116"/>
      <c r="O3" s="116"/>
      <c r="P3" s="116"/>
      <c r="Q3" s="115"/>
      <c r="R3" s="115"/>
      <c r="S3" s="106"/>
      <c r="T3" s="106"/>
      <c r="U3" s="119"/>
      <c r="V3" s="106"/>
      <c r="W3" s="120"/>
      <c r="X3" s="115"/>
      <c r="Y3" s="142"/>
      <c r="Z3" s="142"/>
      <c r="AA3" s="142"/>
      <c r="AB3" s="142"/>
      <c r="AC3" s="142"/>
      <c r="AE3" s="508"/>
      <c r="AF3" s="508"/>
      <c r="AG3" s="508"/>
      <c r="AH3" s="508"/>
      <c r="AK3" s="112" t="s">
        <v>7</v>
      </c>
      <c r="AL3" s="112"/>
      <c r="AM3" s="112"/>
      <c r="AN3" s="112"/>
      <c r="AO3" s="112"/>
      <c r="AP3" s="112"/>
      <c r="AQ3" s="112"/>
      <c r="AR3" s="112"/>
      <c r="AS3" s="106"/>
      <c r="AT3" s="19"/>
      <c r="AU3" s="19"/>
      <c r="AV3" s="2"/>
      <c r="BH3" s="6"/>
      <c r="BI3" s="6"/>
      <c r="BJ3" s="6"/>
      <c r="BK3" s="6"/>
      <c r="BL3" s="6"/>
      <c r="BM3" s="5"/>
    </row>
    <row r="4" spans="1:65" ht="12" customHeight="1">
      <c r="A4" s="121"/>
      <c r="B4" s="115" t="s">
        <v>311</v>
      </c>
      <c r="C4" s="106"/>
      <c r="D4" s="106"/>
      <c r="E4" s="106"/>
      <c r="F4" s="106"/>
      <c r="G4" s="106"/>
      <c r="H4" s="106"/>
      <c r="I4" s="106"/>
      <c r="J4" s="106"/>
      <c r="K4" s="106"/>
      <c r="L4" s="116"/>
      <c r="M4" s="116"/>
      <c r="N4" s="116"/>
      <c r="P4" s="163"/>
      <c r="Q4" s="106"/>
      <c r="R4" s="163"/>
      <c r="W4" s="116"/>
      <c r="X4" s="116"/>
      <c r="Y4" s="218"/>
      <c r="Z4" s="218"/>
      <c r="AA4" s="218"/>
      <c r="AB4" s="218"/>
      <c r="AC4" s="218"/>
      <c r="AD4" s="509"/>
      <c r="AE4" s="509"/>
      <c r="AF4" s="509"/>
      <c r="AG4" s="509"/>
      <c r="AH4" s="509"/>
      <c r="AK4" s="118" t="s">
        <v>305</v>
      </c>
      <c r="AL4" s="106"/>
      <c r="AM4" s="106"/>
      <c r="AN4" s="106"/>
      <c r="AO4" s="106"/>
      <c r="AP4" s="106"/>
      <c r="AQ4" s="106"/>
      <c r="AR4" s="106"/>
      <c r="AS4" s="106"/>
      <c r="AT4" s="19"/>
      <c r="AU4" s="19"/>
      <c r="AV4" s="2"/>
      <c r="BH4" s="6"/>
      <c r="BI4" s="6"/>
      <c r="BJ4" s="6"/>
      <c r="BK4" s="6"/>
      <c r="BL4" s="6"/>
      <c r="BM4" s="5"/>
    </row>
    <row r="5" spans="1:65" ht="12.75">
      <c r="A5" s="121"/>
      <c r="B5" s="115" t="s">
        <v>8</v>
      </c>
      <c r="C5" s="115"/>
      <c r="D5" s="115"/>
      <c r="E5" s="115"/>
      <c r="F5" s="116"/>
      <c r="G5" s="116"/>
      <c r="H5" s="116"/>
      <c r="I5" s="116"/>
      <c r="J5" s="116"/>
      <c r="K5" s="117"/>
      <c r="L5" s="118"/>
      <c r="M5" s="116"/>
      <c r="N5" s="116"/>
      <c r="O5" s="116"/>
      <c r="P5" s="106"/>
      <c r="Q5" s="106"/>
      <c r="R5" s="106"/>
      <c r="S5" s="106"/>
      <c r="T5" s="106"/>
      <c r="U5" s="118"/>
      <c r="V5" s="106"/>
      <c r="W5" s="106"/>
      <c r="X5" s="106"/>
      <c r="Y5" s="106"/>
      <c r="Z5" s="106"/>
      <c r="AA5" s="106"/>
      <c r="AB5" s="106"/>
      <c r="AC5" s="106"/>
      <c r="AD5" s="106"/>
      <c r="AE5" s="116"/>
      <c r="AF5" s="116"/>
      <c r="AG5" s="116"/>
      <c r="AH5" s="116"/>
      <c r="AK5" s="119" t="s">
        <v>306</v>
      </c>
      <c r="AL5" s="106"/>
      <c r="AM5" s="106"/>
      <c r="AN5" s="106"/>
      <c r="AO5" s="106"/>
      <c r="AP5" s="106"/>
      <c r="AQ5" s="106"/>
      <c r="AR5" s="106"/>
      <c r="AS5" s="106"/>
      <c r="AT5" s="19"/>
      <c r="AU5" s="19"/>
      <c r="AV5" s="2"/>
      <c r="BH5" s="6"/>
      <c r="BI5" s="6"/>
      <c r="BJ5" s="6"/>
      <c r="BK5" s="6"/>
      <c r="BL5" s="6"/>
      <c r="BM5" s="5"/>
    </row>
    <row r="6" spans="1:65" ht="12" customHeight="1">
      <c r="A6" s="105"/>
      <c r="B6" s="115" t="s">
        <v>9</v>
      </c>
      <c r="C6" s="115"/>
      <c r="D6" s="115"/>
      <c r="E6" s="115"/>
      <c r="F6" s="115"/>
      <c r="G6" s="115"/>
      <c r="H6" s="115"/>
      <c r="I6" s="115"/>
      <c r="J6" s="106"/>
      <c r="K6" s="117"/>
      <c r="L6" s="118"/>
      <c r="M6" s="116"/>
      <c r="N6" s="116"/>
      <c r="O6" s="116"/>
      <c r="P6" s="106"/>
      <c r="Q6" s="122"/>
      <c r="R6" s="122"/>
      <c r="S6" s="106"/>
      <c r="T6" s="106"/>
      <c r="U6" s="116"/>
      <c r="V6" s="116"/>
      <c r="W6" s="122"/>
      <c r="X6" s="122"/>
      <c r="Y6" s="123"/>
      <c r="Z6" s="123"/>
      <c r="AA6" s="122"/>
      <c r="AB6" s="122"/>
      <c r="AC6" s="122"/>
      <c r="AD6" s="116"/>
      <c r="AE6" s="116"/>
      <c r="AF6" s="116"/>
      <c r="AG6" s="106"/>
      <c r="AH6" s="116"/>
      <c r="AK6" s="124" t="s">
        <v>300</v>
      </c>
      <c r="AL6" s="106"/>
      <c r="AM6" s="106"/>
      <c r="AN6" s="106"/>
      <c r="AO6" s="106"/>
      <c r="AP6" s="106"/>
      <c r="AQ6" s="106"/>
      <c r="AR6" s="106"/>
      <c r="AS6" s="116"/>
      <c r="AT6" s="19"/>
      <c r="AU6" s="19"/>
      <c r="AV6" s="2"/>
      <c r="BH6" s="8"/>
      <c r="BI6" s="8"/>
      <c r="BJ6" s="8"/>
      <c r="BK6" s="8"/>
      <c r="BL6" s="8"/>
      <c r="BM6" s="5"/>
    </row>
    <row r="7" spans="1:65" ht="9.75" customHeight="1">
      <c r="A7" s="105"/>
      <c r="B7" s="142"/>
      <c r="C7" s="23"/>
      <c r="D7" s="23"/>
      <c r="E7" s="287"/>
      <c r="F7" s="23"/>
      <c r="G7" s="288"/>
      <c r="H7" s="288"/>
      <c r="M7" s="116"/>
      <c r="N7" s="116"/>
      <c r="O7" s="116"/>
      <c r="P7" s="106"/>
      <c r="Q7" s="122"/>
      <c r="R7" s="122"/>
      <c r="S7" s="122"/>
      <c r="T7" s="122"/>
      <c r="U7" s="122"/>
      <c r="V7" s="122"/>
      <c r="W7" s="123"/>
      <c r="X7" s="123"/>
      <c r="Y7" s="122"/>
      <c r="Z7" s="123"/>
      <c r="AA7" s="123"/>
      <c r="AB7" s="122"/>
      <c r="AC7" s="122"/>
      <c r="AD7" s="116"/>
      <c r="AE7" s="116"/>
      <c r="AF7" s="116"/>
      <c r="AG7" s="106"/>
      <c r="AH7" s="116"/>
      <c r="AK7" s="116"/>
      <c r="AL7" s="106"/>
      <c r="AM7" s="106"/>
      <c r="AN7" s="106"/>
      <c r="AO7" s="116"/>
      <c r="AP7" s="116"/>
      <c r="AQ7" s="116"/>
      <c r="AR7" s="116"/>
      <c r="AS7" s="116"/>
      <c r="AT7" s="19"/>
      <c r="AU7" s="19"/>
      <c r="AV7" s="2"/>
      <c r="BH7" s="8"/>
      <c r="BI7" s="8"/>
      <c r="BJ7" s="8"/>
      <c r="BK7" s="8"/>
      <c r="BL7" s="8"/>
      <c r="BM7" s="5"/>
    </row>
    <row r="8" spans="1:65" ht="6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6"/>
      <c r="O8" s="126"/>
      <c r="P8" s="126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6"/>
      <c r="AE8" s="126"/>
      <c r="AF8" s="126"/>
      <c r="AG8" s="106"/>
      <c r="AH8" s="126"/>
      <c r="AI8" s="126"/>
      <c r="AJ8" s="127"/>
      <c r="AK8" s="126"/>
      <c r="AL8" s="126"/>
      <c r="AM8" s="126"/>
      <c r="AN8" s="126"/>
      <c r="AO8" s="126"/>
      <c r="AP8" s="126"/>
      <c r="AQ8" s="126"/>
      <c r="AR8" s="126"/>
      <c r="AS8" s="126"/>
      <c r="AT8" s="19"/>
      <c r="AU8" s="19"/>
      <c r="AV8" s="2"/>
      <c r="BH8" s="8"/>
      <c r="BI8" s="8"/>
      <c r="BJ8" s="8"/>
      <c r="BK8" s="8"/>
      <c r="BL8" s="8"/>
      <c r="BM8" s="5"/>
    </row>
    <row r="9" spans="1:48" ht="12.75" customHeight="1">
      <c r="A9" s="105"/>
      <c r="B9" s="128" t="s">
        <v>60</v>
      </c>
      <c r="C9" s="128"/>
      <c r="D9" s="128"/>
      <c r="E9" s="128"/>
      <c r="F9" s="128"/>
      <c r="G9" s="122"/>
      <c r="H9" s="122"/>
      <c r="I9" s="122"/>
      <c r="J9" s="122"/>
      <c r="K9" s="122"/>
      <c r="L9" s="122"/>
      <c r="M9" s="122"/>
      <c r="N9" s="122"/>
      <c r="O9" s="106"/>
      <c r="P9" s="10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06"/>
      <c r="AC9" s="106"/>
      <c r="AD9" s="106"/>
      <c r="AE9" s="149"/>
      <c r="AF9" s="149"/>
      <c r="AG9" s="149"/>
      <c r="AH9" s="149"/>
      <c r="AI9" s="149"/>
      <c r="AJ9" s="149"/>
      <c r="AK9" s="149"/>
      <c r="AL9" s="149"/>
      <c r="AM9" s="149"/>
      <c r="AN9" s="199"/>
      <c r="AO9" s="199"/>
      <c r="AP9" s="199"/>
      <c r="AQ9" s="199"/>
      <c r="AR9" s="199"/>
      <c r="AS9" s="199"/>
      <c r="AT9" s="19"/>
      <c r="AU9" s="19"/>
      <c r="AV9" s="2"/>
    </row>
    <row r="10" spans="1:55" ht="12.75" customHeight="1">
      <c r="A10" s="129"/>
      <c r="B10" s="130" t="s">
        <v>267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  <c r="P10" s="132"/>
      <c r="Q10" s="132"/>
      <c r="R10" s="132"/>
      <c r="S10" s="134"/>
      <c r="T10" s="133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253"/>
      <c r="AF10" s="253"/>
      <c r="AG10" s="203"/>
      <c r="AH10" s="135"/>
      <c r="AJ10" s="203"/>
      <c r="AK10" s="106"/>
      <c r="AL10" s="142"/>
      <c r="AM10" s="159"/>
      <c r="AN10" s="143" t="s">
        <v>13</v>
      </c>
      <c r="AP10" s="159"/>
      <c r="AQ10" s="159"/>
      <c r="AR10" s="159"/>
      <c r="AS10" s="159"/>
      <c r="AU10" s="19"/>
      <c r="AV10" s="17"/>
      <c r="AW10" s="17"/>
      <c r="AX10" s="17"/>
      <c r="AY10" s="17"/>
      <c r="AZ10" s="17"/>
      <c r="BA10" s="17"/>
      <c r="BB10" s="17"/>
      <c r="BC10" s="17"/>
    </row>
    <row r="11" spans="1:55" ht="12.75" customHeight="1">
      <c r="A11" s="137"/>
      <c r="B11" s="243" t="str">
        <f>CONCATENATE(Hjælpeskema!C17,",  ",Hjælpeskema!C18,",  ",Hjælpeskema!C19,",  ",Hjælpeskema!C20)</f>
        <v>,  ,  ,  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8"/>
      <c r="AI11" s="216"/>
      <c r="AJ11" s="241"/>
      <c r="AK11" s="241"/>
      <c r="AL11" s="241"/>
      <c r="AM11" s="241"/>
      <c r="AN11" s="241">
        <f>Hjælpeskema!E26</f>
        <v>0</v>
      </c>
      <c r="AO11" s="216"/>
      <c r="AP11" s="241"/>
      <c r="AQ11" s="241"/>
      <c r="AR11" s="241"/>
      <c r="AS11" s="241"/>
      <c r="AT11" s="52"/>
      <c r="AU11" s="19"/>
      <c r="AV11" s="64"/>
      <c r="AW11" s="64"/>
      <c r="AX11" s="64"/>
      <c r="AY11" s="64"/>
      <c r="AZ11" s="64"/>
      <c r="BA11" s="64"/>
      <c r="BB11" s="64"/>
      <c r="BC11" s="64"/>
    </row>
    <row r="12" spans="1:49" ht="12.75">
      <c r="A12" s="139"/>
      <c r="B12" s="130" t="s">
        <v>14</v>
      </c>
      <c r="J12" s="130" t="s">
        <v>83</v>
      </c>
      <c r="L12" s="131"/>
      <c r="M12" s="131"/>
      <c r="N12" s="131"/>
      <c r="O12" s="131"/>
      <c r="P12" s="131"/>
      <c r="Q12" s="131"/>
      <c r="R12" s="133"/>
      <c r="S12" s="130" t="s">
        <v>79</v>
      </c>
      <c r="T12" s="132"/>
      <c r="U12" s="132"/>
      <c r="V12" s="132"/>
      <c r="W12" s="132"/>
      <c r="X12" s="132"/>
      <c r="Y12" s="131"/>
      <c r="Z12" s="133"/>
      <c r="AA12" s="131"/>
      <c r="AB12" s="22"/>
      <c r="AH12" s="143" t="s">
        <v>189</v>
      </c>
      <c r="AN12" s="254">
        <f>Hjælpeskema!E41</f>
        <v>0</v>
      </c>
      <c r="AP12" s="142"/>
      <c r="AS12" s="245"/>
      <c r="AT12" s="246"/>
      <c r="AU12" s="246"/>
      <c r="AW12" s="245"/>
    </row>
    <row r="13" spans="1:49" ht="12.75" customHeight="1">
      <c r="A13" s="140"/>
      <c r="B13" s="360">
        <f>Hjælpeskema!E25</f>
        <v>0</v>
      </c>
      <c r="C13" s="216"/>
      <c r="D13" s="216"/>
      <c r="E13" s="216"/>
      <c r="F13" s="216"/>
      <c r="G13" s="216"/>
      <c r="H13" s="216"/>
      <c r="I13" s="216"/>
      <c r="J13" s="502">
        <f>Hjælpeskema!C22</f>
        <v>0</v>
      </c>
      <c r="K13" s="502"/>
      <c r="L13" s="502"/>
      <c r="M13" s="502"/>
      <c r="N13" s="502"/>
      <c r="O13" s="502"/>
      <c r="P13" s="502"/>
      <c r="Q13" s="502"/>
      <c r="R13" s="502"/>
      <c r="S13" s="285">
        <f>Hjælpeskema!C21</f>
        <v>0</v>
      </c>
      <c r="T13" s="241"/>
      <c r="U13" s="241"/>
      <c r="V13" s="241"/>
      <c r="W13" s="241"/>
      <c r="X13" s="241"/>
      <c r="Y13" s="241"/>
      <c r="Z13" s="241"/>
      <c r="AA13" s="241"/>
      <c r="AB13" s="216"/>
      <c r="AC13" s="216"/>
      <c r="AD13" s="216"/>
      <c r="AE13" s="216"/>
      <c r="AF13" s="216"/>
      <c r="AG13" s="216"/>
      <c r="AH13" s="152" t="s">
        <v>190</v>
      </c>
      <c r="AI13" s="216"/>
      <c r="AJ13" s="216"/>
      <c r="AK13" s="216"/>
      <c r="AL13" s="216"/>
      <c r="AM13" s="216"/>
      <c r="AN13" s="510">
        <f>IF(Hjælpeskema!E46&gt;0,Hjælpeskema!E46,Hjælpeskema!E42)</f>
        <v>0</v>
      </c>
      <c r="AO13" s="510"/>
      <c r="AP13" s="510"/>
      <c r="AQ13" s="510"/>
      <c r="AR13" s="510"/>
      <c r="AS13" s="510"/>
      <c r="AT13" s="249"/>
      <c r="AU13" s="249"/>
      <c r="AV13" s="247"/>
      <c r="AW13" s="247"/>
    </row>
    <row r="14" spans="1:48" ht="12.75" customHeight="1">
      <c r="A14" s="141"/>
      <c r="B14" s="143" t="s">
        <v>217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06"/>
      <c r="N14" s="106"/>
      <c r="O14" s="142"/>
      <c r="P14" s="142"/>
      <c r="Q14" s="106"/>
      <c r="R14" s="106"/>
      <c r="S14" s="143" t="s">
        <v>181</v>
      </c>
      <c r="T14" s="166"/>
      <c r="U14" s="166"/>
      <c r="V14" s="166"/>
      <c r="W14" s="106"/>
      <c r="Y14" s="504">
        <f>Hjælpeskema!E31</f>
        <v>0</v>
      </c>
      <c r="Z14" s="504"/>
      <c r="AA14" s="504"/>
      <c r="AB14" s="504"/>
      <c r="AC14" s="504"/>
      <c r="AD14" s="157"/>
      <c r="AE14" s="131" t="s">
        <v>158</v>
      </c>
      <c r="AF14" s="157"/>
      <c r="AG14" s="158"/>
      <c r="AH14" s="143" t="s">
        <v>80</v>
      </c>
      <c r="AJ14" s="145"/>
      <c r="AK14" s="145"/>
      <c r="AL14" s="145"/>
      <c r="AM14" s="146"/>
      <c r="AN14" s="146"/>
      <c r="AO14" s="146"/>
      <c r="AP14" s="146"/>
      <c r="AQ14" s="146"/>
      <c r="AR14" s="145"/>
      <c r="AS14" s="145"/>
      <c r="AT14" s="23"/>
      <c r="AU14" s="23"/>
      <c r="AV14" s="73"/>
    </row>
    <row r="15" spans="1:50" ht="12.75" customHeight="1">
      <c r="A15" s="141"/>
      <c r="B15" s="147" t="str">
        <f>IF(OR(E23&gt;0,J23&gt;0)," de seneste 13 uger (siden"," de seneste 26 uger (siden")</f>
        <v> de seneste 26 uger (siden</v>
      </c>
      <c r="I15" s="505">
        <f>Hjælpeskema!K33</f>
      </c>
      <c r="J15" s="505"/>
      <c r="K15" s="505"/>
      <c r="L15" s="506"/>
      <c r="M15" s="255">
        <f>IF(Hjælpeskema!V34=TRUE,"x","")</f>
      </c>
      <c r="N15" s="151" t="s">
        <v>1</v>
      </c>
      <c r="O15" s="149"/>
      <c r="P15" s="255">
        <f>IF(Hjælpeskema!W34=TRUE,"x","")</f>
      </c>
      <c r="Q15" s="151" t="s">
        <v>6</v>
      </c>
      <c r="S15" s="148" t="s">
        <v>182</v>
      </c>
      <c r="T15" s="241"/>
      <c r="U15" s="241"/>
      <c r="V15" s="241"/>
      <c r="W15" s="241"/>
      <c r="X15" s="216"/>
      <c r="Y15" s="511">
        <f>Hjælpeskema!E32</f>
        <v>0</v>
      </c>
      <c r="Z15" s="511"/>
      <c r="AA15" s="511"/>
      <c r="AB15" s="511"/>
      <c r="AC15" s="511"/>
      <c r="AD15" s="241"/>
      <c r="AE15" s="500">
        <f>Hjælpeskema!K34</f>
      </c>
      <c r="AF15" s="500"/>
      <c r="AG15" s="500"/>
      <c r="AH15" s="148" t="s">
        <v>81</v>
      </c>
      <c r="AI15" s="216"/>
      <c r="AJ15" s="149"/>
      <c r="AK15" s="153"/>
      <c r="AL15" s="154"/>
      <c r="AM15" s="154"/>
      <c r="AN15" s="255">
        <f>IF(Hjælpeskema!E52&gt;0.1,"x","")</f>
      </c>
      <c r="AO15" s="151" t="s">
        <v>1</v>
      </c>
      <c r="AP15" s="154"/>
      <c r="AQ15" s="255" t="str">
        <f>IF(Hjælpeskema!E52=0,"x","")</f>
        <v>x</v>
      </c>
      <c r="AR15" s="151" t="s">
        <v>6</v>
      </c>
      <c r="AS15" s="151"/>
      <c r="AT15" s="150" t="e">
        <f>IF(#REF!="ja","x",IF(#REF!="j","x",""))</f>
        <v>#REF!</v>
      </c>
      <c r="AU15" s="151" t="s">
        <v>1</v>
      </c>
      <c r="AV15" s="106"/>
      <c r="AW15" s="238"/>
      <c r="AX15" s="142"/>
    </row>
    <row r="16" spans="1:84" ht="12.75" customHeight="1">
      <c r="A16" s="129"/>
      <c r="B16" s="130" t="s">
        <v>180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3"/>
      <c r="N16" s="133"/>
      <c r="O16" s="131"/>
      <c r="P16" s="131"/>
      <c r="Q16" s="133"/>
      <c r="R16" s="133"/>
      <c r="S16" s="130" t="s">
        <v>178</v>
      </c>
      <c r="T16" s="22"/>
      <c r="U16" s="22"/>
      <c r="V16" s="22"/>
      <c r="W16" s="22"/>
      <c r="X16" s="215"/>
      <c r="Y16" s="215"/>
      <c r="Z16" s="215"/>
      <c r="AA16" s="157"/>
      <c r="AB16" s="157"/>
      <c r="AC16" s="157"/>
      <c r="AD16" s="157"/>
      <c r="AE16" s="157"/>
      <c r="AF16" s="157"/>
      <c r="AG16" s="158"/>
      <c r="AH16" s="143" t="s">
        <v>75</v>
      </c>
      <c r="AJ16" s="159"/>
      <c r="AK16" s="159"/>
      <c r="AL16" s="159"/>
      <c r="AM16" s="159"/>
      <c r="AN16" s="159"/>
      <c r="AO16" s="159"/>
      <c r="AP16" s="106"/>
      <c r="AQ16" s="106"/>
      <c r="AR16" s="106"/>
      <c r="AS16" s="106"/>
      <c r="AT16" s="53"/>
      <c r="AU16" s="53"/>
      <c r="CF16" s="9"/>
    </row>
    <row r="17" spans="1:84" ht="12.75" customHeight="1">
      <c r="A17" s="137"/>
      <c r="B17" s="147" t="s">
        <v>177</v>
      </c>
      <c r="C17" s="216"/>
      <c r="D17" s="216"/>
      <c r="E17" s="242"/>
      <c r="F17" s="151"/>
      <c r="G17" s="149"/>
      <c r="H17" s="242"/>
      <c r="I17" s="151"/>
      <c r="J17" s="216"/>
      <c r="K17" s="151"/>
      <c r="L17" s="216"/>
      <c r="M17" s="255">
        <f>IF(Hjælpeskema!V39=TRUE,"x","")</f>
      </c>
      <c r="N17" s="151" t="s">
        <v>1</v>
      </c>
      <c r="O17" s="149"/>
      <c r="P17" s="255">
        <f>IF(Hjælpeskema!W39=TRUE,"x","")</f>
      </c>
      <c r="Q17" s="151" t="s">
        <v>6</v>
      </c>
      <c r="R17" s="217"/>
      <c r="S17" s="148" t="s">
        <v>179</v>
      </c>
      <c r="T17" s="149"/>
      <c r="U17" s="242"/>
      <c r="V17" s="151"/>
      <c r="W17" s="216"/>
      <c r="X17" s="209"/>
      <c r="Y17" s="209"/>
      <c r="Z17" s="209"/>
      <c r="AA17" s="209"/>
      <c r="AB17" s="495">
        <f>Hjælpeskema!O40</f>
        <v>0</v>
      </c>
      <c r="AC17" s="495"/>
      <c r="AD17" s="495"/>
      <c r="AE17" s="495"/>
      <c r="AF17" s="495"/>
      <c r="AG17" s="495"/>
      <c r="AH17" s="161" t="s">
        <v>69</v>
      </c>
      <c r="AI17" s="216"/>
      <c r="AJ17" s="149"/>
      <c r="AK17" s="149"/>
      <c r="AL17" s="149"/>
      <c r="AM17" s="149"/>
      <c r="AN17" s="255">
        <f>IF(Hjælpeskema!V28=TRUE,"x","")</f>
      </c>
      <c r="AO17" s="151" t="s">
        <v>1</v>
      </c>
      <c r="AP17" s="149"/>
      <c r="AQ17" s="255">
        <f>IF(Hjælpeskema!W28=TRUE,"x","")</f>
      </c>
      <c r="AR17" s="151" t="s">
        <v>6</v>
      </c>
      <c r="AS17" s="149"/>
      <c r="AT17" s="53"/>
      <c r="AU17" s="53"/>
      <c r="CF17" s="3"/>
    </row>
    <row r="18" spans="1:48" ht="12.75" customHeight="1">
      <c r="A18" s="141"/>
      <c r="B18" s="143" t="s">
        <v>2</v>
      </c>
      <c r="C18" s="142"/>
      <c r="D18" s="142"/>
      <c r="E18" s="142"/>
      <c r="F18" s="142"/>
      <c r="G18" s="142"/>
      <c r="H18" s="142"/>
      <c r="I18" s="142"/>
      <c r="J18" s="143" t="s">
        <v>50</v>
      </c>
      <c r="L18" s="106"/>
      <c r="N18" s="142"/>
      <c r="O18" s="142"/>
      <c r="P18" s="142"/>
      <c r="Q18" s="142"/>
      <c r="R18" s="106"/>
      <c r="S18" s="143" t="s">
        <v>155</v>
      </c>
      <c r="T18" s="106"/>
      <c r="U18" s="106"/>
      <c r="V18" s="106"/>
      <c r="Y18" s="142"/>
      <c r="Z18" s="106"/>
      <c r="AA18" s="142"/>
      <c r="AB18" s="142"/>
      <c r="AC18" s="142"/>
      <c r="AD18" s="142"/>
      <c r="AE18" s="142"/>
      <c r="AF18" s="106"/>
      <c r="AG18" s="106"/>
      <c r="AH18" s="143" t="s">
        <v>59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22"/>
      <c r="AU18" s="22"/>
      <c r="AV18" s="42"/>
    </row>
    <row r="19" spans="1:49" ht="12.75" customHeight="1">
      <c r="A19" s="141"/>
      <c r="B19" s="240">
        <f>Hjælpeskema!E29</f>
        <v>0</v>
      </c>
      <c r="C19" s="241"/>
      <c r="D19" s="241"/>
      <c r="E19" s="241"/>
      <c r="F19" s="241"/>
      <c r="G19" s="241"/>
      <c r="H19" s="241"/>
      <c r="I19" s="241"/>
      <c r="J19" s="241">
        <f>Hjælpeskema!E30</f>
        <v>0</v>
      </c>
      <c r="L19" s="162"/>
      <c r="M19" s="162"/>
      <c r="N19" s="162"/>
      <c r="O19" s="162"/>
      <c r="P19" s="162"/>
      <c r="Q19" s="162"/>
      <c r="R19" s="162"/>
      <c r="S19" s="148" t="s">
        <v>156</v>
      </c>
      <c r="T19" s="162"/>
      <c r="U19" s="162"/>
      <c r="V19" s="162"/>
      <c r="W19" s="216"/>
      <c r="X19" s="148"/>
      <c r="Y19" s="259"/>
      <c r="Z19" s="149"/>
      <c r="AA19" s="148"/>
      <c r="AB19" s="255">
        <f>IF(Hjælpeskema!V25=TRUE,"x","")</f>
      </c>
      <c r="AC19" s="151" t="s">
        <v>1</v>
      </c>
      <c r="AD19" s="151"/>
      <c r="AE19" s="255">
        <f>IF(Hjælpeskema!W25=TRUE,"x","")</f>
      </c>
      <c r="AF19" s="151" t="s">
        <v>6</v>
      </c>
      <c r="AG19" s="149"/>
      <c r="AH19" s="148" t="s">
        <v>55</v>
      </c>
      <c r="AI19" s="216"/>
      <c r="AJ19" s="149"/>
      <c r="AK19" s="149"/>
      <c r="AL19" s="149"/>
      <c r="AM19" s="149"/>
      <c r="AN19" s="255">
        <f>IF(Hjælpeskema!V36=TRUE,"x","")</f>
      </c>
      <c r="AO19" s="151" t="s">
        <v>1</v>
      </c>
      <c r="AP19" s="149"/>
      <c r="AQ19" s="255">
        <f>IF(Hjælpeskema!W36=TRUE,"x","")</f>
      </c>
      <c r="AR19" s="151" t="s">
        <v>6</v>
      </c>
      <c r="AS19" s="149"/>
      <c r="AT19" s="66" t="e">
        <f>IF(#REF!="ja","x",IF(#REF!="j","x",""))</f>
        <v>#REF!</v>
      </c>
      <c r="AU19" s="14" t="s">
        <v>6</v>
      </c>
      <c r="AV19" s="42"/>
      <c r="AW19" s="4"/>
    </row>
    <row r="20" spans="1:50" ht="12.75" customHeight="1">
      <c r="A20" s="129"/>
      <c r="B20" s="130" t="s">
        <v>213</v>
      </c>
      <c r="C20" s="164"/>
      <c r="D20" s="164"/>
      <c r="E20" s="164"/>
      <c r="F20" s="164"/>
      <c r="G20" s="164"/>
      <c r="H20" s="165"/>
      <c r="I20" s="165"/>
      <c r="J20" s="130" t="s">
        <v>54</v>
      </c>
      <c r="L20" s="165"/>
      <c r="N20" s="165"/>
      <c r="O20" s="165"/>
      <c r="P20" s="165"/>
      <c r="Q20" s="165"/>
      <c r="R20" s="165"/>
      <c r="S20" s="130" t="s">
        <v>157</v>
      </c>
      <c r="T20" s="132"/>
      <c r="U20" s="132"/>
      <c r="V20" s="132"/>
      <c r="W20" s="132"/>
      <c r="X20" s="131"/>
      <c r="Y20" s="133"/>
      <c r="Z20" s="131"/>
      <c r="AA20" s="131"/>
      <c r="AB20" s="131"/>
      <c r="AD20" s="142"/>
      <c r="AE20" s="142"/>
      <c r="AF20" s="142"/>
      <c r="AG20" s="252"/>
      <c r="AH20" s="130" t="s">
        <v>87</v>
      </c>
      <c r="AJ20" s="131"/>
      <c r="AK20" s="131"/>
      <c r="AL20" s="131"/>
      <c r="AM20" s="131"/>
      <c r="AN20" s="131"/>
      <c r="AO20" s="131"/>
      <c r="AP20" s="131"/>
      <c r="AQ20" s="131"/>
      <c r="AR20" s="165"/>
      <c r="AS20" s="133"/>
      <c r="AT20" s="15"/>
      <c r="AU20" s="15"/>
      <c r="AV20" s="9"/>
      <c r="AW20" s="9"/>
      <c r="AX20" s="9"/>
    </row>
    <row r="21" spans="1:48" ht="12.75" customHeight="1">
      <c r="A21" s="137"/>
      <c r="B21" s="286" t="s">
        <v>214</v>
      </c>
      <c r="C21" s="270"/>
      <c r="D21" s="270"/>
      <c r="E21" s="495">
        <f>Hjælpeskema!E35</f>
        <v>0</v>
      </c>
      <c r="F21" s="495"/>
      <c r="G21" s="495"/>
      <c r="H21" s="495"/>
      <c r="I21" s="495"/>
      <c r="J21" s="257">
        <f>Hjælpeskema!E36</f>
        <v>0</v>
      </c>
      <c r="K21" s="216"/>
      <c r="L21" s="250"/>
      <c r="M21" s="250"/>
      <c r="N21" s="250"/>
      <c r="O21" s="250"/>
      <c r="P21" s="250"/>
      <c r="Q21" s="250"/>
      <c r="R21" s="250"/>
      <c r="S21" s="148" t="s">
        <v>279</v>
      </c>
      <c r="T21" s="241"/>
      <c r="U21" s="241"/>
      <c r="V21" s="241"/>
      <c r="W21" s="241"/>
      <c r="X21" s="241"/>
      <c r="Y21" s="241"/>
      <c r="Z21" s="241"/>
      <c r="AA21" s="241"/>
      <c r="AB21" s="255">
        <f>IF(Hjælpeskema!V29=TRUE,"x","")</f>
      </c>
      <c r="AC21" s="151" t="s">
        <v>1</v>
      </c>
      <c r="AD21" s="151"/>
      <c r="AE21" s="255">
        <f>IF(Hjælpeskema!W29=TRUE,"x","")</f>
      </c>
      <c r="AF21" s="151" t="s">
        <v>6</v>
      </c>
      <c r="AG21" s="149"/>
      <c r="AH21" s="148" t="s">
        <v>88</v>
      </c>
      <c r="AI21" s="216"/>
      <c r="AJ21" s="148"/>
      <c r="AK21" s="148"/>
      <c r="AL21" s="148"/>
      <c r="AN21" s="495">
        <f>Hjælpeskema!O37</f>
        <v>0</v>
      </c>
      <c r="AO21" s="495"/>
      <c r="AP21" s="495"/>
      <c r="AQ21" s="495"/>
      <c r="AR21" s="495"/>
      <c r="AS21" s="495"/>
      <c r="AT21" s="15"/>
      <c r="AU21" s="15"/>
      <c r="AV21" s="42"/>
    </row>
    <row r="22" spans="1:48" ht="12.75" customHeight="1">
      <c r="A22" s="137"/>
      <c r="B22" s="143" t="s">
        <v>216</v>
      </c>
      <c r="C22" s="145"/>
      <c r="D22" s="145"/>
      <c r="E22" s="145"/>
      <c r="F22" s="145"/>
      <c r="G22" s="145"/>
      <c r="H22" s="145"/>
      <c r="I22" s="145"/>
      <c r="J22" s="167" t="s">
        <v>61</v>
      </c>
      <c r="L22" s="143"/>
      <c r="M22" s="145"/>
      <c r="N22" s="145"/>
      <c r="O22" s="145"/>
      <c r="P22" s="145"/>
      <c r="Q22" s="145"/>
      <c r="R22" s="146"/>
      <c r="S22" s="143" t="s">
        <v>85</v>
      </c>
      <c r="T22" s="142"/>
      <c r="U22" s="142"/>
      <c r="V22" s="142"/>
      <c r="W22" s="142"/>
      <c r="X22" s="142"/>
      <c r="Y22" s="142"/>
      <c r="Z22" s="142"/>
      <c r="AA22" s="142"/>
      <c r="AB22" s="142"/>
      <c r="AC22" s="106"/>
      <c r="AD22" s="106"/>
      <c r="AE22" s="106"/>
      <c r="AF22" s="106"/>
      <c r="AG22" s="106"/>
      <c r="AH22" s="130" t="s">
        <v>86</v>
      </c>
      <c r="AJ22" s="131"/>
      <c r="AK22" s="131"/>
      <c r="AL22" s="131"/>
      <c r="AM22" s="131"/>
      <c r="AN22" s="131"/>
      <c r="AO22" s="131"/>
      <c r="AP22" s="133"/>
      <c r="AQ22" s="133"/>
      <c r="AR22" s="131"/>
      <c r="AS22" s="106"/>
      <c r="AT22" s="13"/>
      <c r="AU22" s="7"/>
      <c r="AV22" s="42"/>
    </row>
    <row r="23" spans="1:48" ht="12.75" customHeight="1">
      <c r="A23" s="137"/>
      <c r="B23" s="286" t="s">
        <v>215</v>
      </c>
      <c r="C23" s="270"/>
      <c r="D23" s="270"/>
      <c r="E23" s="495">
        <f>Hjælpeskema!E37</f>
        <v>0</v>
      </c>
      <c r="F23" s="495"/>
      <c r="G23" s="495"/>
      <c r="H23" s="495"/>
      <c r="I23" s="495"/>
      <c r="J23" s="495">
        <f>Hjælpeskema!E38</f>
        <v>0</v>
      </c>
      <c r="K23" s="495"/>
      <c r="L23" s="495"/>
      <c r="M23" s="495"/>
      <c r="N23" s="495"/>
      <c r="O23" s="495"/>
      <c r="P23" s="495"/>
      <c r="Q23" s="257"/>
      <c r="R23" s="250"/>
      <c r="S23" s="148" t="s">
        <v>84</v>
      </c>
      <c r="T23" s="148"/>
      <c r="U23" s="148"/>
      <c r="V23" s="148"/>
      <c r="W23" s="149"/>
      <c r="X23" s="149"/>
      <c r="Y23" s="149"/>
      <c r="Z23" s="149"/>
      <c r="AA23" s="149"/>
      <c r="AB23" s="255">
        <f>IF(Hjælpeskema!V49=TRUE,"x","")</f>
      </c>
      <c r="AC23" s="151" t="s">
        <v>1</v>
      </c>
      <c r="AD23" s="151"/>
      <c r="AE23" s="255">
        <f>IF(Hjælpeskema!W49=TRUE,"x","")</f>
      </c>
      <c r="AF23" s="151" t="s">
        <v>6</v>
      </c>
      <c r="AG23" s="149"/>
      <c r="AH23" s="148" t="s">
        <v>82</v>
      </c>
      <c r="AI23" s="216"/>
      <c r="AJ23" s="148"/>
      <c r="AK23" s="148"/>
      <c r="AL23" s="148"/>
      <c r="AM23" s="148"/>
      <c r="AN23" s="255">
        <f>IF(Hjælpeskema!V50=TRUE,"x","")</f>
      </c>
      <c r="AO23" s="151" t="s">
        <v>1</v>
      </c>
      <c r="AP23" s="151"/>
      <c r="AQ23" s="255">
        <f>IF(Hjælpeskema!W50=TRUE,"x","")</f>
      </c>
      <c r="AR23" s="151" t="s">
        <v>6</v>
      </c>
      <c r="AS23" s="149"/>
      <c r="AT23" s="20"/>
      <c r="AU23" s="7"/>
      <c r="AV23" s="42"/>
    </row>
    <row r="24" spans="1:48" ht="12" customHeight="1">
      <c r="A24" s="137"/>
      <c r="B24" s="115" t="s">
        <v>316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7"/>
      <c r="AU24" s="7"/>
      <c r="AV24" s="42"/>
    </row>
    <row r="25" spans="1:48" ht="12" customHeight="1">
      <c r="A25" s="137"/>
      <c r="B25" s="11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7"/>
      <c r="AU25" s="7"/>
      <c r="AV25" s="42"/>
    </row>
    <row r="26" spans="1:48" ht="17.25" customHeight="1">
      <c r="A26" s="137"/>
      <c r="B26" s="168" t="s">
        <v>93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49"/>
      <c r="R26" s="149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7"/>
      <c r="AU26" s="7"/>
      <c r="AV26" s="42"/>
    </row>
    <row r="27" spans="1:48" ht="12.75" customHeight="1">
      <c r="A27" s="137"/>
      <c r="B27" s="130" t="s">
        <v>191</v>
      </c>
      <c r="C27" s="142"/>
      <c r="D27" s="142"/>
      <c r="E27" s="142"/>
      <c r="F27" s="142"/>
      <c r="G27" s="163"/>
      <c r="H27" s="163"/>
      <c r="I27" s="163"/>
      <c r="J27" s="163"/>
      <c r="K27" s="159"/>
      <c r="L27" s="159"/>
      <c r="M27" s="159"/>
      <c r="N27" s="159"/>
      <c r="O27" s="159"/>
      <c r="P27" s="133"/>
      <c r="Q27" s="106"/>
      <c r="R27" s="106"/>
      <c r="S27" s="131"/>
      <c r="T27" s="143" t="s">
        <v>192</v>
      </c>
      <c r="U27" s="142"/>
      <c r="V27" s="142"/>
      <c r="W27" s="142"/>
      <c r="X27" s="159"/>
      <c r="Y27" s="159"/>
      <c r="Z27" s="159"/>
      <c r="AA27" s="159"/>
      <c r="AB27" s="159"/>
      <c r="AC27" s="159"/>
      <c r="AD27" s="106"/>
      <c r="AE27" s="106"/>
      <c r="AF27" s="142"/>
      <c r="AG27" s="142"/>
      <c r="AH27" s="130" t="s">
        <v>193</v>
      </c>
      <c r="AJ27" s="159"/>
      <c r="AK27" s="106"/>
      <c r="AL27" s="159"/>
      <c r="AM27" s="159"/>
      <c r="AN27" s="159"/>
      <c r="AO27" s="159"/>
      <c r="AP27" s="159"/>
      <c r="AQ27" s="106"/>
      <c r="AR27" s="106"/>
      <c r="AS27" s="106"/>
      <c r="AT27" s="7"/>
      <c r="AU27" s="7"/>
      <c r="AV27" s="42"/>
    </row>
    <row r="28" spans="1:48" ht="12.75" customHeight="1">
      <c r="A28" s="141"/>
      <c r="B28" s="240">
        <f>Hjælpeskema!J17</f>
        <v>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T28" s="244">
        <f>Hjælpeskema!J18</f>
        <v>0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498">
        <f>Hjælpeskema!J19</f>
        <v>0</v>
      </c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20"/>
      <c r="AV28" s="3"/>
    </row>
    <row r="29" spans="1:47" ht="12.75" customHeight="1">
      <c r="A29" s="141"/>
      <c r="B29" s="130" t="s">
        <v>72</v>
      </c>
      <c r="C29" s="170"/>
      <c r="D29" s="170"/>
      <c r="E29" s="170"/>
      <c r="F29" s="170"/>
      <c r="G29" s="170"/>
      <c r="H29" s="133"/>
      <c r="I29" s="170"/>
      <c r="J29" s="170"/>
      <c r="K29" s="170"/>
      <c r="L29" s="170"/>
      <c r="M29" s="170"/>
      <c r="N29" s="133"/>
      <c r="O29" s="133"/>
      <c r="P29" s="133"/>
      <c r="Q29" s="106"/>
      <c r="R29" s="106"/>
      <c r="S29" s="22"/>
      <c r="T29" s="130" t="s">
        <v>194</v>
      </c>
      <c r="U29" s="106"/>
      <c r="V29" s="106"/>
      <c r="W29" s="106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1" t="s">
        <v>58</v>
      </c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20"/>
      <c r="AU29" s="20"/>
    </row>
    <row r="30" spans="1:48" ht="12.75" customHeight="1">
      <c r="A30" s="137"/>
      <c r="B30" s="499">
        <f>Hjælpeskema!J20</f>
        <v>0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244">
        <f>Hjælpeskema!J21</f>
        <v>0</v>
      </c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>
        <f>Hjælpeskema!J22</f>
        <v>0</v>
      </c>
      <c r="AI30" s="216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5"/>
      <c r="AU30" s="20"/>
      <c r="AV30" s="42"/>
    </row>
    <row r="31" spans="1:48" ht="6.75" customHeight="1">
      <c r="A31" s="137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5"/>
      <c r="AU31" s="20"/>
      <c r="AV31" s="42"/>
    </row>
    <row r="32" spans="1:48" ht="12" customHeight="1">
      <c r="A32" s="141"/>
      <c r="B32" s="172" t="s">
        <v>89</v>
      </c>
      <c r="C32" s="173"/>
      <c r="D32" s="173"/>
      <c r="E32" s="122"/>
      <c r="F32" s="122"/>
      <c r="G32" s="122"/>
      <c r="H32" s="173"/>
      <c r="I32" s="122"/>
      <c r="J32" s="122"/>
      <c r="K32" s="122"/>
      <c r="L32" s="122"/>
      <c r="M32" s="122"/>
      <c r="N32" s="122"/>
      <c r="O32" s="174"/>
      <c r="P32" s="174"/>
      <c r="Q32" s="174"/>
      <c r="R32" s="174"/>
      <c r="S32" s="174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51"/>
      <c r="AM32" s="175"/>
      <c r="AN32" s="142"/>
      <c r="AO32" s="149"/>
      <c r="AP32" s="106"/>
      <c r="AQ32" s="106"/>
      <c r="AR32" s="106"/>
      <c r="AS32" s="106"/>
      <c r="AT32" s="5"/>
      <c r="AU32" s="20"/>
      <c r="AV32" s="42"/>
    </row>
    <row r="33" spans="1:48" ht="15.75" customHeight="1">
      <c r="A33" s="141"/>
      <c r="B33" s="426" t="s">
        <v>271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32"/>
      <c r="N33" s="133"/>
      <c r="P33" s="106"/>
      <c r="Q33" s="106"/>
      <c r="R33" s="178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44"/>
      <c r="AL33" s="106"/>
      <c r="AM33" s="133"/>
      <c r="AN33" s="133"/>
      <c r="AO33" s="177"/>
      <c r="AP33" s="133"/>
      <c r="AQ33" s="133"/>
      <c r="AR33" s="133"/>
      <c r="AS33" s="133"/>
      <c r="AV33" s="42"/>
    </row>
    <row r="34" spans="1:45" ht="15.75" customHeight="1">
      <c r="A34" s="129"/>
      <c r="B34" s="179" t="s">
        <v>102</v>
      </c>
      <c r="C34" s="180"/>
      <c r="D34" s="180"/>
      <c r="E34" s="180"/>
      <c r="F34" s="180"/>
      <c r="G34" s="180"/>
      <c r="H34" s="180"/>
      <c r="I34" s="180"/>
      <c r="J34" s="449">
        <f>AN12</f>
        <v>0</v>
      </c>
      <c r="L34" s="501">
        <f>Hjælpeskema!E42</f>
        <v>0</v>
      </c>
      <c r="M34" s="501"/>
      <c r="N34" s="501"/>
      <c r="O34" s="501"/>
      <c r="P34" s="501"/>
      <c r="Q34" s="357"/>
      <c r="R34" s="116" t="s">
        <v>23</v>
      </c>
      <c r="S34" s="116"/>
      <c r="T34" s="106"/>
      <c r="U34" s="106"/>
      <c r="V34" s="496">
        <f>Hjælpeskema!E43</f>
        <v>0</v>
      </c>
      <c r="W34" s="496"/>
      <c r="X34" s="496"/>
      <c r="Y34" s="496"/>
      <c r="Z34" s="496"/>
      <c r="AA34" s="116" t="s">
        <v>3</v>
      </c>
      <c r="AB34" s="116"/>
      <c r="AC34" s="116"/>
      <c r="AD34" s="106"/>
      <c r="AE34" s="496">
        <f>Hjælpeskema!E44</f>
        <v>0</v>
      </c>
      <c r="AF34" s="496"/>
      <c r="AG34" s="496"/>
      <c r="AH34" s="496"/>
      <c r="AI34" s="496"/>
      <c r="AJ34" s="118" t="s">
        <v>105</v>
      </c>
      <c r="AK34" s="106"/>
      <c r="AM34" s="183">
        <f>J34</f>
        <v>0</v>
      </c>
      <c r="AO34" s="507">
        <f>Hjælpeskema!H106</f>
        <v>0</v>
      </c>
      <c r="AP34" s="507"/>
      <c r="AQ34" s="507"/>
      <c r="AR34" s="507"/>
      <c r="AS34" s="507"/>
    </row>
    <row r="35" spans="1:45" ht="12.75" customHeight="1">
      <c r="A35" s="137"/>
      <c r="B35" s="179" t="s">
        <v>103</v>
      </c>
      <c r="C35" s="180"/>
      <c r="D35" s="180"/>
      <c r="E35" s="180"/>
      <c r="F35" s="180"/>
      <c r="G35" s="180"/>
      <c r="H35" s="180"/>
      <c r="I35" s="180"/>
      <c r="J35" s="181">
        <f>IF(L35=0,"",J34)</f>
      </c>
      <c r="L35" s="501">
        <f>Hjælpeskema!E46</f>
        <v>0</v>
      </c>
      <c r="M35" s="501"/>
      <c r="N35" s="501"/>
      <c r="O35" s="501"/>
      <c r="P35" s="501"/>
      <c r="Q35" s="357"/>
      <c r="R35" s="116" t="s">
        <v>23</v>
      </c>
      <c r="S35" s="116"/>
      <c r="T35" s="106"/>
      <c r="U35" s="106"/>
      <c r="V35" s="496">
        <f>Hjælpeskema!E47</f>
        <v>0</v>
      </c>
      <c r="W35" s="496"/>
      <c r="X35" s="496"/>
      <c r="Y35" s="496"/>
      <c r="Z35" s="496"/>
      <c r="AA35" s="116" t="s">
        <v>3</v>
      </c>
      <c r="AB35" s="116"/>
      <c r="AC35" s="116"/>
      <c r="AD35" s="106"/>
      <c r="AE35" s="496">
        <f>Hjælpeskema!E48</f>
        <v>0</v>
      </c>
      <c r="AF35" s="496"/>
      <c r="AG35" s="496"/>
      <c r="AH35" s="496"/>
      <c r="AI35" s="496"/>
      <c r="AJ35" s="118" t="s">
        <v>106</v>
      </c>
      <c r="AK35" s="106"/>
      <c r="AM35" s="183">
        <f>J35</f>
      </c>
      <c r="AO35" s="507">
        <f>Hjælpeskema!H114</f>
        <v>0</v>
      </c>
      <c r="AP35" s="507"/>
      <c r="AQ35" s="507"/>
      <c r="AR35" s="507"/>
      <c r="AS35" s="507"/>
    </row>
    <row r="36" spans="1:54" ht="12.75" customHeight="1">
      <c r="A36" s="141"/>
      <c r="B36" s="179" t="s">
        <v>104</v>
      </c>
      <c r="C36" s="180"/>
      <c r="D36" s="180"/>
      <c r="E36" s="180"/>
      <c r="F36" s="180"/>
      <c r="G36" s="180"/>
      <c r="H36" s="180"/>
      <c r="I36" s="180"/>
      <c r="J36" s="181">
        <f>IF(M36=0,"",Hjælpeskema!E41)</f>
      </c>
      <c r="M36" s="497">
        <f>Hjælpeskema!E52</f>
        <v>0</v>
      </c>
      <c r="N36" s="497"/>
      <c r="O36" s="497"/>
      <c r="P36" s="497"/>
      <c r="Q36" s="358"/>
      <c r="R36" s="116" t="s">
        <v>23</v>
      </c>
      <c r="S36" s="116"/>
      <c r="T36" s="106"/>
      <c r="U36" s="106"/>
      <c r="V36" s="496">
        <f>Hjælpeskema!E53</f>
        <v>0</v>
      </c>
      <c r="W36" s="496"/>
      <c r="X36" s="496"/>
      <c r="Y36" s="496"/>
      <c r="Z36" s="496"/>
      <c r="AA36" s="116" t="s">
        <v>3</v>
      </c>
      <c r="AB36" s="116"/>
      <c r="AC36" s="116"/>
      <c r="AD36" s="106"/>
      <c r="AE36" s="496">
        <f>Hjælpeskema!E54</f>
        <v>0</v>
      </c>
      <c r="AF36" s="496"/>
      <c r="AG36" s="496"/>
      <c r="AH36" s="496"/>
      <c r="AI36" s="496"/>
      <c r="AJ36" s="116" t="s">
        <v>106</v>
      </c>
      <c r="AK36" s="106"/>
      <c r="AM36" s="183">
        <f>J36</f>
      </c>
      <c r="AO36" s="507">
        <f>Hjælpeskema!H122</f>
        <v>0</v>
      </c>
      <c r="AP36" s="507"/>
      <c r="AQ36" s="507"/>
      <c r="AR36" s="507"/>
      <c r="AS36" s="507"/>
      <c r="AW36" s="53"/>
      <c r="AX36" s="53"/>
      <c r="AY36" s="53"/>
      <c r="AZ36" s="53"/>
      <c r="BA36" s="53"/>
      <c r="BB36" s="53"/>
    </row>
    <row r="37" spans="1:55" ht="9" customHeight="1">
      <c r="A37" s="141"/>
      <c r="B37" s="179"/>
      <c r="C37" s="180"/>
      <c r="D37" s="180"/>
      <c r="E37" s="180"/>
      <c r="F37" s="180"/>
      <c r="G37" s="180"/>
      <c r="H37" s="180"/>
      <c r="I37" s="180"/>
      <c r="J37" s="180"/>
      <c r="K37" s="184"/>
      <c r="L37" s="184"/>
      <c r="M37" s="184"/>
      <c r="N37" s="184"/>
      <c r="O37" s="184"/>
      <c r="P37" s="184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59"/>
      <c r="AS37" s="159"/>
      <c r="AV37" s="64"/>
      <c r="AW37" s="64"/>
      <c r="AX37" s="64"/>
      <c r="AY37" s="64"/>
      <c r="AZ37" s="64"/>
      <c r="BA37" s="64"/>
      <c r="BB37" s="64"/>
      <c r="BC37" s="64"/>
    </row>
    <row r="38" spans="1:48" ht="12.75" customHeight="1">
      <c r="A38" s="185"/>
      <c r="B38" s="179" t="s">
        <v>150</v>
      </c>
      <c r="C38" s="106"/>
      <c r="D38" s="119"/>
      <c r="E38" s="159"/>
      <c r="F38" s="159"/>
      <c r="G38" s="159"/>
      <c r="H38" s="159"/>
      <c r="I38" s="106"/>
      <c r="J38" s="106"/>
      <c r="K38" s="186"/>
      <c r="L38" s="186"/>
      <c r="M38" s="186"/>
      <c r="N38" s="106"/>
      <c r="O38" s="496" t="str">
        <f>Hjælpeskema!M42</f>
        <v>-</v>
      </c>
      <c r="P38" s="496"/>
      <c r="Q38" s="496"/>
      <c r="R38" s="496"/>
      <c r="S38" s="496"/>
      <c r="T38" s="496"/>
      <c r="V38" s="255">
        <f>IF(Hjælpeskema!V42=TRUE,"x","")</f>
      </c>
      <c r="W38" s="142" t="s">
        <v>1</v>
      </c>
      <c r="X38" s="142"/>
      <c r="Y38" s="255">
        <f>IF(Hjælpeskema!W42=TRUE,"x","")</f>
      </c>
      <c r="Z38" s="142" t="s">
        <v>6</v>
      </c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87"/>
      <c r="AP38" s="159"/>
      <c r="AQ38" s="159"/>
      <c r="AR38" s="159"/>
      <c r="AS38" s="159"/>
      <c r="AT38" s="3" t="s">
        <v>29</v>
      </c>
      <c r="AU38" s="3" t="e">
        <f>#REF!</f>
        <v>#REF!</v>
      </c>
      <c r="AV38" s="42"/>
    </row>
    <row r="39" spans="1:48" ht="20.25" customHeight="1">
      <c r="A39" s="185"/>
      <c r="B39" s="451" t="s">
        <v>312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89"/>
      <c r="AP39" s="190"/>
      <c r="AQ39" s="190"/>
      <c r="AR39" s="190"/>
      <c r="AS39" s="190"/>
      <c r="AT39" s="19"/>
      <c r="AU39" s="19"/>
      <c r="AV39" s="42"/>
    </row>
    <row r="40" spans="1:48" ht="12.75" customHeight="1">
      <c r="A40" s="185"/>
      <c r="B40" s="130" t="s">
        <v>56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32"/>
      <c r="X40" s="132"/>
      <c r="Y40" s="132"/>
      <c r="Z40" s="136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9"/>
      <c r="AU40" s="19"/>
      <c r="AV40" s="42"/>
    </row>
    <row r="41" spans="1:48" ht="12.75" customHeight="1">
      <c r="A41" s="141"/>
      <c r="B41" s="255">
        <f>IF(Hjælpeskema!V55=TRUE,"x","")</f>
      </c>
      <c r="C41" s="151" t="s">
        <v>37</v>
      </c>
      <c r="D41" s="151"/>
      <c r="E41" s="151"/>
      <c r="F41" s="149"/>
      <c r="G41" s="503">
        <f>Hjælpeskema!O57</f>
        <v>0</v>
      </c>
      <c r="H41" s="503"/>
      <c r="I41" s="503"/>
      <c r="J41" s="503"/>
      <c r="K41" s="503"/>
      <c r="L41" s="191"/>
      <c r="M41" s="151" t="s">
        <v>15</v>
      </c>
      <c r="N41" s="149"/>
      <c r="O41" s="151"/>
      <c r="P41" s="192"/>
      <c r="Q41" s="151"/>
      <c r="R41" s="503">
        <f>Hjælpeskema!O58</f>
        <v>0</v>
      </c>
      <c r="S41" s="503"/>
      <c r="T41" s="503"/>
      <c r="U41" s="503"/>
      <c r="V41" s="503"/>
      <c r="W41" s="191"/>
      <c r="X41" s="151" t="s">
        <v>16</v>
      </c>
      <c r="Y41" s="151"/>
      <c r="Z41" s="151"/>
      <c r="AA41" s="149"/>
      <c r="AB41" s="503">
        <f>Hjælpeskema!O59</f>
        <v>0</v>
      </c>
      <c r="AC41" s="503"/>
      <c r="AD41" s="503"/>
      <c r="AE41" s="503"/>
      <c r="AF41" s="503"/>
      <c r="AG41" s="151" t="s">
        <v>15</v>
      </c>
      <c r="AH41" s="151"/>
      <c r="AI41" s="151"/>
      <c r="AJ41" s="151"/>
      <c r="AK41" s="149"/>
      <c r="AL41" s="503">
        <f>Hjælpeskema!O60</f>
        <v>0</v>
      </c>
      <c r="AM41" s="503"/>
      <c r="AN41" s="503"/>
      <c r="AO41" s="503"/>
      <c r="AP41" s="503"/>
      <c r="AQ41" s="255">
        <f>IF(Hjælpeskema!W55=TRUE,"x","")</f>
      </c>
      <c r="AR41" s="151" t="s">
        <v>17</v>
      </c>
      <c r="AS41" s="149"/>
      <c r="AT41" s="19" t="s">
        <v>30</v>
      </c>
      <c r="AU41" s="19" t="e">
        <f>#REF!</f>
        <v>#REF!</v>
      </c>
      <c r="AV41" s="42"/>
    </row>
    <row r="42" spans="1:54" ht="12.75" customHeight="1">
      <c r="A42" s="193"/>
      <c r="B42" s="373" t="s">
        <v>187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59"/>
      <c r="AF42" s="159"/>
      <c r="AG42" s="159"/>
      <c r="AH42" s="159"/>
      <c r="AI42" s="194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24" t="s">
        <v>31</v>
      </c>
      <c r="AU42" s="19" t="e">
        <f>#REF!</f>
        <v>#REF!</v>
      </c>
      <c r="AV42" s="11"/>
      <c r="AW42" s="9"/>
      <c r="AX42" s="11"/>
      <c r="AY42" s="55"/>
      <c r="AZ42" s="11"/>
      <c r="BA42" s="11"/>
      <c r="BB42" s="11"/>
    </row>
    <row r="43" spans="1:54" ht="6" customHeight="1">
      <c r="A43" s="193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24"/>
      <c r="AU43" s="19"/>
      <c r="AV43" s="16"/>
      <c r="AW43" s="54"/>
      <c r="AX43" s="9"/>
      <c r="AY43" s="9"/>
      <c r="AZ43" s="54"/>
      <c r="BA43" s="9"/>
      <c r="BB43" s="5"/>
    </row>
    <row r="44" spans="1:48" ht="12.75" customHeight="1">
      <c r="A44" s="193"/>
      <c r="B44" s="255">
        <f>IF(Hjælpeskema!V61=TRUE,"x","")</f>
      </c>
      <c r="C44" s="515" t="str">
        <f>IF(Hjælpeskema!E35=0," Fraværet er begyndt inden 8 uger efter ansættelsen.",Hjælpeskema!E35-56)</f>
        <v> Fraværet er begyndt inden 8 uger efter ansættelsen.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159"/>
      <c r="AT44" s="19"/>
      <c r="AU44" s="19"/>
      <c r="AV44" s="42"/>
    </row>
    <row r="45" spans="1:48" ht="6" customHeight="1">
      <c r="A45" s="140"/>
      <c r="B45" s="159"/>
      <c r="C45" s="116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9" t="s">
        <v>32</v>
      </c>
      <c r="AU45" s="19" t="e">
        <f>#REF!</f>
        <v>#REF!</v>
      </c>
      <c r="AV45" s="42"/>
    </row>
    <row r="46" spans="1:48" ht="12.75" customHeight="1">
      <c r="A46" s="195"/>
      <c r="B46" s="255">
        <f>IF(Hjælpeskema!V65=TRUE,"x","")</f>
      </c>
      <c r="C46" s="116" t="s">
        <v>307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9"/>
      <c r="AU46" s="19"/>
      <c r="AV46" s="42"/>
    </row>
    <row r="47" spans="1:48" ht="6" customHeight="1">
      <c r="A47" s="140"/>
      <c r="B47" s="159"/>
      <c r="C47" s="116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9"/>
      <c r="AU47" s="19"/>
      <c r="AV47" s="42"/>
    </row>
    <row r="48" spans="1:48" ht="12.75">
      <c r="A48" s="140"/>
      <c r="B48" s="255">
        <f>IF(Hjælpeskema!V39=TRUE,"x","")</f>
      </c>
      <c r="C48" s="517" t="str">
        <f>IF(Hjælpeskema!O40=0," Fratrædelsestidspunktet var fastsat før sygdommens indtræden.",Hjælpeskema!O40)</f>
        <v> Fratrædelsestidspunktet var fastsat før sygdommens indtræden.</v>
      </c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S48" s="116"/>
      <c r="AT48" s="19"/>
      <c r="AU48" s="19"/>
      <c r="AV48" s="42"/>
    </row>
    <row r="49" spans="1:48" ht="6" customHeight="1">
      <c r="A49" s="140"/>
      <c r="B49" s="116"/>
      <c r="C49" s="116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9"/>
      <c r="AU49" s="19"/>
      <c r="AV49" s="42"/>
    </row>
    <row r="50" spans="1:49" ht="12.75" customHeight="1">
      <c r="A50" s="140"/>
      <c r="B50" s="255">
        <f>IF(Hjælpeskema!V67=TRUE,"x","")</f>
      </c>
      <c r="C50" s="116" t="s">
        <v>11</v>
      </c>
      <c r="D50" s="159"/>
      <c r="E50" s="159"/>
      <c r="F50" s="159"/>
      <c r="G50" s="159"/>
      <c r="AJ50" s="159"/>
      <c r="AK50" s="159"/>
      <c r="AR50" s="159"/>
      <c r="AS50" s="159"/>
      <c r="AT50" s="19"/>
      <c r="AU50" s="19"/>
      <c r="AV50" s="42"/>
      <c r="AW50" s="4"/>
    </row>
    <row r="51" spans="1:48" ht="7.5" customHeight="1">
      <c r="A51" s="140"/>
      <c r="B51" s="188"/>
      <c r="C51" s="149"/>
      <c r="D51" s="149"/>
      <c r="E51" s="149"/>
      <c r="F51" s="149"/>
      <c r="G51" s="149"/>
      <c r="H51" s="149"/>
      <c r="I51" s="149"/>
      <c r="J51" s="149"/>
      <c r="K51" s="149"/>
      <c r="L51" s="190"/>
      <c r="M51" s="149"/>
      <c r="N51" s="149"/>
      <c r="O51" s="149"/>
      <c r="P51" s="149"/>
      <c r="Q51" s="149"/>
      <c r="R51" s="149"/>
      <c r="S51" s="149"/>
      <c r="T51" s="149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"/>
      <c r="AU51" s="19"/>
      <c r="AV51" s="42"/>
    </row>
    <row r="52" spans="1:48" ht="12.75" customHeight="1">
      <c r="A52" s="140"/>
      <c r="B52" s="116" t="s">
        <v>222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F52" s="526" t="s">
        <v>218</v>
      </c>
      <c r="AG52" s="526"/>
      <c r="AH52" s="294"/>
      <c r="AI52" s="294"/>
      <c r="AJ52" s="526" t="s">
        <v>221</v>
      </c>
      <c r="AK52" s="294"/>
      <c r="AL52" s="294"/>
      <c r="AM52" s="513">
        <v>20</v>
      </c>
      <c r="AN52" s="513"/>
      <c r="AO52" s="294"/>
      <c r="AP52" s="294"/>
      <c r="AQ52" s="294"/>
      <c r="AR52" s="278"/>
      <c r="AS52" s="278"/>
      <c r="AT52" s="19"/>
      <c r="AU52" s="19"/>
      <c r="AV52" s="42"/>
    </row>
    <row r="53" spans="1:48" ht="10.5" customHeight="1">
      <c r="A53" s="140"/>
      <c r="B53" s="116" t="s">
        <v>210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F53" s="527"/>
      <c r="AG53" s="527"/>
      <c r="AH53" s="295"/>
      <c r="AI53" s="295"/>
      <c r="AJ53" s="527"/>
      <c r="AK53" s="295"/>
      <c r="AL53" s="295"/>
      <c r="AM53" s="514"/>
      <c r="AN53" s="514"/>
      <c r="AO53" s="295"/>
      <c r="AP53" s="295"/>
      <c r="AQ53" s="295"/>
      <c r="AR53" s="278"/>
      <c r="AS53" s="278"/>
      <c r="AT53" s="19"/>
      <c r="AU53" s="19"/>
      <c r="AV53" s="42"/>
    </row>
    <row r="54" spans="1:48" ht="10.5" customHeight="1">
      <c r="A54" s="140"/>
      <c r="B54" s="116" t="s">
        <v>212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0"/>
      <c r="AS54" s="159"/>
      <c r="AT54" s="19"/>
      <c r="AU54" s="19"/>
      <c r="AV54" s="42"/>
    </row>
    <row r="55" spans="1:48" ht="10.5" customHeight="1">
      <c r="A55" s="140"/>
      <c r="B55" s="116" t="s">
        <v>211</v>
      </c>
      <c r="C55" s="118"/>
      <c r="D55" s="56"/>
      <c r="E55" s="56"/>
      <c r="F55" s="106"/>
      <c r="G55" s="56"/>
      <c r="H55" s="116"/>
      <c r="I55" s="106"/>
      <c r="J55" s="56"/>
      <c r="K55" s="156"/>
      <c r="L55" s="118"/>
      <c r="M55" s="118"/>
      <c r="N55" s="118"/>
      <c r="O55" s="118"/>
      <c r="P55" s="118"/>
      <c r="Q55" s="156"/>
      <c r="R55" s="156"/>
      <c r="S55" s="196"/>
      <c r="T55" s="196"/>
      <c r="U55" s="106"/>
      <c r="V55" s="106"/>
      <c r="W55" s="56"/>
      <c r="X55" s="56"/>
      <c r="Y55" s="56"/>
      <c r="Z55" s="56"/>
      <c r="AA55" s="56"/>
      <c r="AB55" s="56"/>
      <c r="AC55" s="56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72"/>
      <c r="AS55" s="56"/>
      <c r="AT55" s="19"/>
      <c r="AU55" s="19"/>
      <c r="AV55" s="42"/>
    </row>
    <row r="56" spans="1:48" ht="11.25" customHeight="1">
      <c r="A56" s="140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59"/>
      <c r="M56" s="159"/>
      <c r="N56" s="159"/>
      <c r="O56" s="159"/>
      <c r="P56" s="159"/>
      <c r="Q56" s="159"/>
      <c r="R56" s="159"/>
      <c r="S56" s="159"/>
      <c r="T56" s="159"/>
      <c r="U56" s="197"/>
      <c r="V56" s="197"/>
      <c r="W56" s="197"/>
      <c r="X56" s="197"/>
      <c r="Y56" s="106"/>
      <c r="Z56" s="106"/>
      <c r="AA56" s="106"/>
      <c r="AB56" s="106"/>
      <c r="AC56" s="106"/>
      <c r="AF56" s="371" t="s">
        <v>265</v>
      </c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3"/>
      <c r="AS56" s="277"/>
      <c r="AT56" s="19"/>
      <c r="AU56" s="19"/>
      <c r="AV56" s="42"/>
    </row>
    <row r="57" spans="1:48" ht="3.75" customHeight="1">
      <c r="A57" s="137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9"/>
      <c r="AU57" s="19"/>
      <c r="AV57" s="42"/>
    </row>
    <row r="58" spans="1:48" ht="12" customHeight="1">
      <c r="A58" s="137"/>
      <c r="B58" s="168" t="s">
        <v>73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99"/>
      <c r="AM58" s="199"/>
      <c r="AN58" s="199"/>
      <c r="AO58" s="199"/>
      <c r="AP58" s="199"/>
      <c r="AQ58" s="199"/>
      <c r="AR58" s="199"/>
      <c r="AS58" s="199"/>
      <c r="AT58" s="19"/>
      <c r="AU58" s="19"/>
      <c r="AV58" s="42"/>
    </row>
    <row r="59" spans="1:48" ht="6" customHeight="1">
      <c r="A59" s="140"/>
      <c r="B59" s="200" t="s">
        <v>74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9"/>
      <c r="AU59" s="19"/>
      <c r="AV59" s="2"/>
    </row>
    <row r="60" spans="1:48" ht="12.75" customHeight="1">
      <c r="A60" s="140"/>
      <c r="B60" s="119" t="s">
        <v>90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06"/>
      <c r="Q60" s="106"/>
      <c r="T60" s="201">
        <f>IF(Y83="ja","x",IF(Y83="j","x",""))</f>
      </c>
      <c r="U60" s="349" t="s">
        <v>1</v>
      </c>
      <c r="V60" s="159"/>
      <c r="W60" s="201">
        <f>IF(AB83="ja","x",IF(AB83="j","x",""))</f>
      </c>
      <c r="X60" s="349" t="s">
        <v>6</v>
      </c>
      <c r="Y60" s="373"/>
      <c r="Z60" s="373"/>
      <c r="AA60" s="373"/>
      <c r="AB60" s="159"/>
      <c r="AC60" s="159"/>
      <c r="AD60" s="159"/>
      <c r="AE60" s="159"/>
      <c r="AF60" s="159"/>
      <c r="AG60" s="159"/>
      <c r="AH60" s="106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9"/>
      <c r="AU60" s="19"/>
      <c r="AV60" s="2"/>
    </row>
    <row r="61" spans="1:48" ht="7.5" customHeight="1">
      <c r="A61" s="140"/>
      <c r="B61" s="159"/>
      <c r="C61" s="159"/>
      <c r="D61" s="159"/>
      <c r="E61" s="159"/>
      <c r="F61" s="159"/>
      <c r="G61" s="159"/>
      <c r="H61" s="142"/>
      <c r="I61" s="159"/>
      <c r="J61" s="159"/>
      <c r="K61" s="142"/>
      <c r="L61" s="159"/>
      <c r="M61" s="159"/>
      <c r="N61" s="159"/>
      <c r="O61" s="159"/>
      <c r="P61" s="106"/>
      <c r="Q61" s="106"/>
      <c r="T61" s="159"/>
      <c r="U61" s="119"/>
      <c r="V61" s="159"/>
      <c r="W61" s="159"/>
      <c r="X61" s="349"/>
      <c r="Y61" s="373"/>
      <c r="Z61" s="373"/>
      <c r="AA61" s="373"/>
      <c r="AB61" s="159"/>
      <c r="AC61" s="142"/>
      <c r="AD61" s="159"/>
      <c r="AE61" s="159"/>
      <c r="AF61" s="142"/>
      <c r="AG61" s="142"/>
      <c r="AH61" s="106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9"/>
      <c r="AU61" s="19"/>
      <c r="AV61" s="2"/>
    </row>
    <row r="62" spans="1:48" ht="12.75" customHeight="1">
      <c r="A62" s="202"/>
      <c r="B62" s="119" t="s">
        <v>91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06"/>
      <c r="Q62" s="106"/>
      <c r="T62" s="201">
        <f>IF(Y85="ja","x",IF(Y85="j","x",""))</f>
      </c>
      <c r="U62" s="349" t="s">
        <v>1</v>
      </c>
      <c r="V62" s="159"/>
      <c r="W62" s="201">
        <f>IF(AB85="ja","x",IF(AB85="j","x",""))</f>
      </c>
      <c r="X62" s="349" t="s">
        <v>219</v>
      </c>
      <c r="Y62" s="349"/>
      <c r="Z62" s="349"/>
      <c r="AA62" s="349"/>
      <c r="AB62" s="119"/>
      <c r="AC62" s="119"/>
      <c r="AD62" s="119"/>
      <c r="AE62" s="119"/>
      <c r="AF62" s="119"/>
      <c r="AG62" s="119"/>
      <c r="AH62" s="116"/>
      <c r="AJ62" s="119" t="s">
        <v>221</v>
      </c>
      <c r="AL62" s="159"/>
      <c r="AM62" s="514">
        <v>20</v>
      </c>
      <c r="AN62" s="514"/>
      <c r="AO62" s="159"/>
      <c r="AQ62" s="159"/>
      <c r="AR62" s="159"/>
      <c r="AS62" s="159"/>
      <c r="AT62" s="19"/>
      <c r="AU62" s="19"/>
      <c r="AV62" s="2"/>
    </row>
    <row r="63" spans="1:48" ht="15.75" customHeight="1">
      <c r="A63" s="202"/>
      <c r="B63" s="446" t="s">
        <v>303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42"/>
      <c r="T63" s="159"/>
      <c r="U63" s="159"/>
      <c r="V63" s="142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9"/>
      <c r="AU63" s="19"/>
      <c r="AV63" s="2"/>
    </row>
    <row r="64" spans="1:48" ht="9" customHeight="1">
      <c r="A64" s="202"/>
      <c r="B64" s="446" t="s">
        <v>94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42"/>
      <c r="T64" s="159"/>
      <c r="U64" s="159"/>
      <c r="V64" s="142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9"/>
      <c r="AU64" s="19"/>
      <c r="AV64" s="2"/>
    </row>
    <row r="65" spans="1:48" ht="7.5" customHeight="1">
      <c r="A65" s="202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42"/>
      <c r="T65" s="159"/>
      <c r="U65" s="159"/>
      <c r="V65" s="142"/>
      <c r="W65" s="159"/>
      <c r="X65" s="159"/>
      <c r="Y65" s="159"/>
      <c r="Z65" s="159"/>
      <c r="AA65" s="159"/>
      <c r="AB65" s="159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59"/>
      <c r="AR65" s="159"/>
      <c r="AS65" s="159"/>
      <c r="AT65" s="19"/>
      <c r="AU65" s="19"/>
      <c r="AV65" s="2"/>
    </row>
    <row r="66" spans="1:48" ht="12.75" customHeight="1">
      <c r="A66" s="202"/>
      <c r="B66" s="119" t="s">
        <v>154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59"/>
      <c r="T66" s="201">
        <f>IF(Y88="ja","x",IF(Y88="j","x",""))</f>
      </c>
      <c r="U66" s="349" t="s">
        <v>1</v>
      </c>
      <c r="V66" s="116"/>
      <c r="W66" s="155">
        <f>IF(AB88="ja","x",IF(AB88="j","x",""))</f>
      </c>
      <c r="X66" s="349" t="s">
        <v>6</v>
      </c>
      <c r="Y66" s="159"/>
      <c r="Z66" s="159"/>
      <c r="AA66" s="159"/>
      <c r="AB66" s="159"/>
      <c r="AC66" s="198"/>
      <c r="AF66" s="276" t="s">
        <v>220</v>
      </c>
      <c r="AG66" s="276"/>
      <c r="AH66" s="276"/>
      <c r="AI66" s="276"/>
      <c r="AJ66" s="276" t="s">
        <v>221</v>
      </c>
      <c r="AK66" s="276"/>
      <c r="AL66" s="276"/>
      <c r="AM66" s="514">
        <v>20</v>
      </c>
      <c r="AN66" s="514"/>
      <c r="AO66" s="198"/>
      <c r="AP66" s="198"/>
      <c r="AQ66" s="198"/>
      <c r="AR66" s="205"/>
      <c r="AS66" s="205"/>
      <c r="AT66" s="19"/>
      <c r="AU66" s="19"/>
      <c r="AV66" s="2"/>
    </row>
    <row r="67" spans="1:48" ht="12.75">
      <c r="A67" s="202"/>
      <c r="B67" s="124" t="s">
        <v>5</v>
      </c>
      <c r="C67" s="163"/>
      <c r="D67" s="163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13"/>
      <c r="AF67" s="276"/>
      <c r="AG67" s="276"/>
      <c r="AH67" s="276"/>
      <c r="AI67" s="276"/>
      <c r="AJ67" s="276"/>
      <c r="AK67" s="276"/>
      <c r="AL67" s="276"/>
      <c r="AM67" s="276"/>
      <c r="AN67" s="198"/>
      <c r="AO67" s="198"/>
      <c r="AP67" s="198"/>
      <c r="AQ67" s="198"/>
      <c r="AR67" s="159"/>
      <c r="AS67" s="159"/>
      <c r="AT67" s="19"/>
      <c r="AU67" s="19"/>
      <c r="AV67" s="2"/>
    </row>
    <row r="68" spans="1:48" ht="12.75" customHeight="1">
      <c r="A68" s="372"/>
      <c r="B68" s="289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51"/>
      <c r="R68" s="151"/>
      <c r="S68" s="149"/>
      <c r="T68" s="149"/>
      <c r="U68" s="56"/>
      <c r="V68" s="56"/>
      <c r="W68" s="56"/>
      <c r="X68" s="56"/>
      <c r="Y68" s="56"/>
      <c r="Z68" s="56"/>
      <c r="AA68" s="56"/>
      <c r="AB68" s="56"/>
      <c r="AC68" s="56"/>
      <c r="AF68" s="204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9"/>
      <c r="AU68" s="19"/>
      <c r="AV68" s="2"/>
    </row>
    <row r="69" spans="1:48" ht="12.75" customHeight="1">
      <c r="A69" s="524" t="s">
        <v>321</v>
      </c>
      <c r="B69" s="159"/>
      <c r="E69" s="523" t="s">
        <v>12</v>
      </c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6"/>
      <c r="V69" s="56"/>
      <c r="W69" s="56"/>
      <c r="X69" s="56"/>
      <c r="Y69" s="56"/>
      <c r="Z69" s="56"/>
      <c r="AA69" s="56"/>
      <c r="AB69" s="56"/>
      <c r="AC69" s="56"/>
      <c r="AF69" s="521" t="s">
        <v>18</v>
      </c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159"/>
      <c r="AS69" s="159"/>
      <c r="AT69" s="19"/>
      <c r="AU69" s="19"/>
      <c r="AV69" s="2"/>
    </row>
    <row r="70" spans="1:48" ht="12.75" customHeight="1">
      <c r="A70" s="524"/>
      <c r="B70" s="147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06"/>
      <c r="P70" s="206"/>
      <c r="Q70" s="206"/>
      <c r="R70" s="206"/>
      <c r="S70" s="206"/>
      <c r="T70" s="206"/>
      <c r="U70" s="206"/>
      <c r="V70" s="148"/>
      <c r="W70" s="148"/>
      <c r="X70" s="148"/>
      <c r="Y70" s="148"/>
      <c r="Z70" s="148"/>
      <c r="AA70" s="190"/>
      <c r="AB70" s="190"/>
      <c r="AC70" s="284"/>
      <c r="AD70" s="216"/>
      <c r="AE70" s="216"/>
      <c r="AF70" s="522" t="s">
        <v>22</v>
      </c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206"/>
      <c r="AS70" s="206"/>
      <c r="AT70" s="19"/>
      <c r="AU70" s="19"/>
      <c r="AV70" s="2"/>
    </row>
    <row r="71" spans="1:48" ht="12.75">
      <c r="A71" s="20"/>
      <c r="B71" s="22"/>
      <c r="C71" s="22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10"/>
      <c r="AR71" s="10"/>
      <c r="AS71" s="10"/>
      <c r="AT71" s="19"/>
      <c r="AU71" s="19"/>
      <c r="AV71" s="2"/>
    </row>
    <row r="72" spans="1:48" ht="12.75">
      <c r="A72" s="20"/>
      <c r="C72" s="116"/>
      <c r="G72" s="159"/>
      <c r="H72" s="159"/>
      <c r="I72" s="159"/>
      <c r="J72" s="251"/>
      <c r="K72" s="251"/>
      <c r="L72" s="251"/>
      <c r="M72" s="251"/>
      <c r="N72" s="116"/>
      <c r="O72" s="159"/>
      <c r="P72" s="159"/>
      <c r="Q72" s="159"/>
      <c r="R72" s="258"/>
      <c r="S72" s="258"/>
      <c r="T72" s="258"/>
      <c r="U72" s="258"/>
      <c r="V72" s="258"/>
      <c r="X72" s="260"/>
      <c r="Y72" s="116"/>
      <c r="Z72" s="116"/>
      <c r="AA72" s="116"/>
      <c r="AL72" s="124"/>
      <c r="AM72" s="124"/>
      <c r="AN72" s="124"/>
      <c r="AO72" s="124"/>
      <c r="AP72" s="124"/>
      <c r="AQ72" s="3"/>
      <c r="AR72" s="3"/>
      <c r="AS72" s="3"/>
      <c r="AT72" s="280"/>
      <c r="AU72" s="280"/>
      <c r="AV72" s="42"/>
    </row>
    <row r="73" spans="1:48" ht="12.75">
      <c r="A73" s="137"/>
      <c r="B73" s="113"/>
      <c r="C73" s="4"/>
      <c r="AP73" s="281"/>
      <c r="AQ73" s="159"/>
      <c r="AR73" s="159"/>
      <c r="AS73" s="159"/>
      <c r="AT73" s="280"/>
      <c r="AU73" s="280"/>
      <c r="AV73" s="42"/>
    </row>
    <row r="74" spans="1:48" ht="12.75">
      <c r="A74" s="137"/>
      <c r="B74" s="116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512"/>
      <c r="AE74" s="525"/>
      <c r="AF74" s="525"/>
      <c r="AG74" s="525"/>
      <c r="AH74" s="525"/>
      <c r="AI74" s="525"/>
      <c r="AJ74" s="525"/>
      <c r="AK74" s="525"/>
      <c r="AL74" s="525"/>
      <c r="AM74" s="525"/>
      <c r="AN74" s="525"/>
      <c r="AO74" s="525"/>
      <c r="AP74" s="4"/>
      <c r="AQ74" s="159"/>
      <c r="AR74" s="159"/>
      <c r="AS74" s="159"/>
      <c r="AT74" s="280"/>
      <c r="AU74" s="280"/>
      <c r="AV74" s="42"/>
    </row>
    <row r="75" spans="1:48" ht="12.75">
      <c r="A75" s="137"/>
      <c r="B75" s="116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4"/>
      <c r="AQ75" s="159"/>
      <c r="AR75" s="159"/>
      <c r="AS75" s="159"/>
      <c r="AT75" s="280"/>
      <c r="AU75" s="280"/>
      <c r="AV75" s="282"/>
    </row>
    <row r="76" spans="1:48" ht="12.75">
      <c r="A76" s="137"/>
      <c r="B76" s="116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280"/>
      <c r="AU76" s="280"/>
      <c r="AV76" s="282"/>
    </row>
    <row r="77" spans="1:45" ht="12.75">
      <c r="A77" s="137"/>
      <c r="B77" s="116"/>
      <c r="C77" s="118"/>
      <c r="D77" s="118"/>
      <c r="E77" s="118"/>
      <c r="F77" s="116"/>
      <c r="G77" s="118"/>
      <c r="H77" s="116"/>
      <c r="I77" s="116"/>
      <c r="J77" s="56"/>
      <c r="K77" s="271"/>
      <c r="L77" s="118"/>
      <c r="M77" s="118"/>
      <c r="N77" s="118"/>
      <c r="O77" s="118"/>
      <c r="P77" s="118"/>
      <c r="Q77" s="271"/>
      <c r="R77" s="271"/>
      <c r="S77" s="272"/>
      <c r="T77" s="272"/>
      <c r="U77" s="113"/>
      <c r="V77" s="113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</row>
    <row r="78" spans="1:45" ht="12.75">
      <c r="A78" s="137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59"/>
      <c r="M78" s="159"/>
      <c r="N78" s="159"/>
      <c r="O78" s="159"/>
      <c r="P78" s="159"/>
      <c r="Q78" s="159"/>
      <c r="R78" s="159"/>
      <c r="S78" s="159"/>
      <c r="T78" s="159"/>
      <c r="U78" s="197"/>
      <c r="V78" s="197"/>
      <c r="W78" s="197"/>
      <c r="X78" s="197"/>
      <c r="Y78" s="113"/>
      <c r="Z78" s="113"/>
      <c r="AA78" s="113"/>
      <c r="AB78" s="113"/>
      <c r="AC78" s="113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198"/>
      <c r="AR78" s="198"/>
      <c r="AS78" s="198"/>
    </row>
    <row r="79" spans="1:45" ht="12.75">
      <c r="A79" s="137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</row>
    <row r="80" spans="1:45" ht="12.75">
      <c r="A80" s="13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16"/>
      <c r="AM80" s="116"/>
      <c r="AN80" s="116"/>
      <c r="AO80" s="116"/>
      <c r="AP80" s="116"/>
      <c r="AQ80" s="116"/>
      <c r="AR80" s="116"/>
      <c r="AS80" s="116"/>
    </row>
    <row r="81" spans="1:45" ht="12.75">
      <c r="A81" s="137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</row>
    <row r="82" spans="1:45" ht="12.75">
      <c r="A82" s="137"/>
      <c r="B82" s="1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13"/>
      <c r="Q82" s="113"/>
      <c r="R82" s="274"/>
      <c r="S82" s="142"/>
      <c r="T82" s="142"/>
      <c r="U82" s="274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273"/>
      <c r="AG82" s="142"/>
      <c r="AH82" s="142"/>
      <c r="AI82" s="142"/>
      <c r="AJ82" s="142"/>
      <c r="AK82" s="142"/>
      <c r="AL82" s="142"/>
      <c r="AM82" s="142"/>
      <c r="AN82" s="142"/>
      <c r="AO82" s="159"/>
      <c r="AP82" s="159"/>
      <c r="AQ82" s="159"/>
      <c r="AR82" s="159"/>
      <c r="AS82" s="159"/>
    </row>
    <row r="83" spans="1:45" ht="12.75">
      <c r="A83" s="137"/>
      <c r="B83" s="159"/>
      <c r="C83" s="159"/>
      <c r="D83" s="159"/>
      <c r="E83" s="159"/>
      <c r="F83" s="159"/>
      <c r="G83" s="159"/>
      <c r="H83" s="142"/>
      <c r="I83" s="159"/>
      <c r="J83" s="159"/>
      <c r="K83" s="142"/>
      <c r="L83" s="159"/>
      <c r="M83" s="159"/>
      <c r="N83" s="159"/>
      <c r="O83" s="159"/>
      <c r="P83" s="113"/>
      <c r="Q83" s="113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273"/>
      <c r="AG83" s="142"/>
      <c r="AH83" s="142"/>
      <c r="AI83" s="142"/>
      <c r="AJ83" s="142"/>
      <c r="AK83" s="142"/>
      <c r="AL83" s="142"/>
      <c r="AM83" s="142"/>
      <c r="AN83" s="142"/>
      <c r="AO83" s="159"/>
      <c r="AP83" s="159"/>
      <c r="AQ83" s="159"/>
      <c r="AR83" s="159"/>
      <c r="AS83" s="159"/>
    </row>
    <row r="84" spans="1:45" ht="12.75">
      <c r="A84" s="113"/>
      <c r="B84" s="1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13"/>
      <c r="Q84" s="113"/>
      <c r="R84" s="274"/>
      <c r="S84" s="142"/>
      <c r="T84" s="142"/>
      <c r="U84" s="274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273"/>
      <c r="AG84" s="142"/>
      <c r="AH84" s="142"/>
      <c r="AI84" s="142"/>
      <c r="AJ84" s="142"/>
      <c r="AK84" s="142"/>
      <c r="AL84" s="142"/>
      <c r="AM84" s="142"/>
      <c r="AN84" s="142"/>
      <c r="AO84" s="159"/>
      <c r="AP84" s="159"/>
      <c r="AQ84" s="159"/>
      <c r="AR84" s="159"/>
      <c r="AS84" s="159"/>
    </row>
    <row r="85" spans="1:45" ht="12.75">
      <c r="A85" s="323"/>
      <c r="B85" s="56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13"/>
      <c r="Q85" s="113"/>
      <c r="R85" s="274"/>
      <c r="S85" s="142"/>
      <c r="T85" s="159"/>
      <c r="U85" s="274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13"/>
      <c r="AG85" s="142"/>
      <c r="AH85" s="142"/>
      <c r="AI85" s="142"/>
      <c r="AJ85" s="142"/>
      <c r="AK85" s="159"/>
      <c r="AL85" s="159"/>
      <c r="AM85" s="159"/>
      <c r="AN85" s="159"/>
      <c r="AO85" s="159"/>
      <c r="AP85" s="159"/>
      <c r="AQ85" s="159"/>
      <c r="AR85" s="159"/>
      <c r="AS85" s="159"/>
    </row>
    <row r="86" spans="1:45" ht="12.75">
      <c r="A86" s="323"/>
      <c r="B86" s="203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42"/>
      <c r="T86" s="159"/>
      <c r="U86" s="159"/>
      <c r="V86" s="142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519"/>
    </row>
    <row r="87" spans="1:45" ht="12.75">
      <c r="A87" s="113"/>
      <c r="B87" s="203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42"/>
      <c r="T87" s="159"/>
      <c r="U87" s="159"/>
      <c r="V87" s="142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519"/>
    </row>
    <row r="88" spans="1:45" ht="12.75">
      <c r="A88" s="113"/>
      <c r="B88" s="119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274"/>
      <c r="S88" s="142"/>
      <c r="T88" s="159"/>
      <c r="U88" s="274"/>
      <c r="V88" s="142"/>
      <c r="W88" s="113"/>
      <c r="X88" s="113"/>
      <c r="Y88" s="113"/>
      <c r="Z88" s="113"/>
      <c r="AA88" s="159"/>
      <c r="AB88" s="159"/>
      <c r="AC88" s="4"/>
      <c r="AD88" s="276"/>
      <c r="AE88" s="276"/>
      <c r="AF88" s="276"/>
      <c r="AG88" s="276"/>
      <c r="AH88" s="276"/>
      <c r="AI88" s="276"/>
      <c r="AJ88" s="276"/>
      <c r="AK88" s="276"/>
      <c r="AL88" s="198"/>
      <c r="AM88" s="198"/>
      <c r="AN88" s="198"/>
      <c r="AO88" s="198"/>
      <c r="AP88" s="198"/>
      <c r="AQ88" s="159"/>
      <c r="AR88" s="159"/>
      <c r="AS88" s="519"/>
    </row>
    <row r="89" spans="1:45" ht="12.75">
      <c r="A89" s="113"/>
      <c r="B89" s="124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98"/>
      <c r="AD89" s="276"/>
      <c r="AE89" s="276"/>
      <c r="AF89" s="276"/>
      <c r="AG89" s="276"/>
      <c r="AH89" s="276"/>
      <c r="AI89" s="276"/>
      <c r="AJ89" s="276"/>
      <c r="AK89" s="276"/>
      <c r="AL89" s="198"/>
      <c r="AM89" s="198"/>
      <c r="AN89" s="198"/>
      <c r="AO89" s="198"/>
      <c r="AP89" s="198"/>
      <c r="AQ89" s="159"/>
      <c r="AR89" s="159"/>
      <c r="AS89" s="275"/>
    </row>
    <row r="90" spans="1:45" ht="12.75">
      <c r="A90" s="113"/>
      <c r="B90" s="124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59"/>
      <c r="Y90" s="159"/>
      <c r="Z90" s="159"/>
      <c r="AA90" s="159"/>
      <c r="AB90" s="159"/>
      <c r="AC90" s="113"/>
      <c r="AD90" s="204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204"/>
      <c r="AR90" s="205"/>
      <c r="AS90" s="519"/>
    </row>
    <row r="91" spans="1:45" ht="12.75">
      <c r="A91" s="113"/>
      <c r="B91" s="113"/>
      <c r="C91" s="113"/>
      <c r="D91" s="11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113"/>
      <c r="S91" s="113"/>
      <c r="T91" s="113"/>
      <c r="U91" s="4"/>
      <c r="V91" s="4"/>
      <c r="W91" s="56"/>
      <c r="X91" s="56"/>
      <c r="Y91" s="56"/>
      <c r="Z91" s="56"/>
      <c r="AA91" s="56"/>
      <c r="AB91" s="56"/>
      <c r="AC91" s="56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519"/>
    </row>
    <row r="92" spans="1:45" ht="12.75">
      <c r="A92" s="113"/>
      <c r="B92" s="159"/>
      <c r="C92" s="4"/>
      <c r="D92" s="4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142"/>
      <c r="S92" s="113"/>
      <c r="T92" s="113"/>
      <c r="U92" s="113"/>
      <c r="V92" s="113"/>
      <c r="W92" s="113"/>
      <c r="X92" s="113"/>
      <c r="Y92" s="113"/>
      <c r="Z92" s="113"/>
      <c r="AA92" s="113"/>
      <c r="AB92" s="56"/>
      <c r="AC92" s="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59"/>
      <c r="AR92" s="159"/>
      <c r="AS92" s="275"/>
    </row>
    <row r="93" spans="1:45" ht="12.75">
      <c r="A93" s="113"/>
      <c r="B93" s="16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85"/>
      <c r="P93" s="185"/>
      <c r="Q93" s="185"/>
      <c r="R93" s="185"/>
      <c r="S93" s="185"/>
      <c r="T93" s="185"/>
      <c r="U93" s="185"/>
      <c r="V93" s="163"/>
      <c r="W93" s="163"/>
      <c r="X93" s="163"/>
      <c r="Y93" s="163"/>
      <c r="Z93" s="163"/>
      <c r="AA93" s="159"/>
      <c r="AB93" s="159"/>
      <c r="AC93" s="4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185"/>
      <c r="AS93" s="185"/>
    </row>
    <row r="94" spans="1:45" ht="12.75">
      <c r="A94" s="4"/>
      <c r="B94" s="4"/>
      <c r="C94" s="4"/>
      <c r="D94" s="12"/>
      <c r="E94" s="12"/>
      <c r="F94" s="12"/>
      <c r="G94" s="12"/>
      <c r="H94" s="1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2.75">
      <c r="A95" s="12"/>
      <c r="B95" s="203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59"/>
      <c r="P95" s="159"/>
      <c r="Q95" s="159"/>
      <c r="R95" s="159"/>
      <c r="S95" s="253"/>
      <c r="T95" s="11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159"/>
    </row>
    <row r="96" spans="1:45" ht="12.75">
      <c r="A96" s="137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59"/>
      <c r="M96" s="113"/>
      <c r="N96" s="113"/>
      <c r="O96" s="113"/>
      <c r="P96" s="113"/>
      <c r="Q96" s="113"/>
      <c r="R96" s="113"/>
      <c r="S96" s="113"/>
      <c r="T96" s="113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159"/>
    </row>
    <row r="97" spans="1:45" ht="12.75">
      <c r="A97" s="137"/>
      <c r="B97" s="116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4"/>
      <c r="AQ97" s="159"/>
      <c r="AR97" s="159"/>
      <c r="AS97" s="159"/>
    </row>
    <row r="98" spans="1:45" ht="12.75">
      <c r="A98" s="137"/>
      <c r="B98" s="116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512"/>
      <c r="AE98" s="512"/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4"/>
      <c r="AQ98" s="159"/>
      <c r="AR98" s="159"/>
      <c r="AS98" s="159"/>
    </row>
  </sheetData>
  <sheetProtection password="CC62" sheet="1" formatRows="0" selectLockedCells="1" selectUnlockedCells="1"/>
  <mergeCells count="49">
    <mergeCell ref="AF52:AG53"/>
    <mergeCell ref="AJ52:AJ53"/>
    <mergeCell ref="G41:K41"/>
    <mergeCell ref="AE36:AI36"/>
    <mergeCell ref="R41:V41"/>
    <mergeCell ref="V36:Z36"/>
    <mergeCell ref="AM62:AN62"/>
    <mergeCell ref="AS90:AS91"/>
    <mergeCell ref="AF69:AQ69"/>
    <mergeCell ref="AF70:AQ70"/>
    <mergeCell ref="E69:T69"/>
    <mergeCell ref="A69:A70"/>
    <mergeCell ref="AD74:AO75"/>
    <mergeCell ref="AD97:AO98"/>
    <mergeCell ref="O38:T38"/>
    <mergeCell ref="AM52:AN53"/>
    <mergeCell ref="C44:AR44"/>
    <mergeCell ref="C48:AO48"/>
    <mergeCell ref="AO36:AS36"/>
    <mergeCell ref="AD78:AP78"/>
    <mergeCell ref="AS86:AS88"/>
    <mergeCell ref="AG96:AR96"/>
    <mergeCell ref="AM66:AN66"/>
    <mergeCell ref="AE3:AH3"/>
    <mergeCell ref="AD4:AH4"/>
    <mergeCell ref="AN13:AS13"/>
    <mergeCell ref="AN21:AS21"/>
    <mergeCell ref="Y15:AC15"/>
    <mergeCell ref="AE15:AG15"/>
    <mergeCell ref="AB17:AG17"/>
    <mergeCell ref="J13:R13"/>
    <mergeCell ref="AL41:AP41"/>
    <mergeCell ref="AB41:AF41"/>
    <mergeCell ref="Y14:AC14"/>
    <mergeCell ref="I15:L15"/>
    <mergeCell ref="V35:Z35"/>
    <mergeCell ref="E21:I21"/>
    <mergeCell ref="E23:I23"/>
    <mergeCell ref="AO34:AS34"/>
    <mergeCell ref="AO35:AS35"/>
    <mergeCell ref="J23:P23"/>
    <mergeCell ref="AE35:AI35"/>
    <mergeCell ref="M36:P36"/>
    <mergeCell ref="AE34:AI34"/>
    <mergeCell ref="V34:Z34"/>
    <mergeCell ref="AH28:AS28"/>
    <mergeCell ref="B30:S30"/>
    <mergeCell ref="L34:P34"/>
    <mergeCell ref="L35:P35"/>
  </mergeCells>
  <printOptions/>
  <pageMargins left="0.35433070866141736" right="0" top="0.2362204724409449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F86"/>
  <sheetViews>
    <sheetView showZeros="0" zoomScalePageLayoutView="0" workbookViewId="0" topLeftCell="A36">
      <selection activeCell="A71" sqref="A71"/>
    </sheetView>
  </sheetViews>
  <sheetFormatPr defaultColWidth="9.140625" defaultRowHeight="12.75"/>
  <cols>
    <col min="1" max="1" width="2.28125" style="25" customWidth="1"/>
    <col min="2" max="3" width="2.140625" style="4" customWidth="1"/>
    <col min="4" max="4" width="2.7109375" style="4" customWidth="1"/>
    <col min="5" max="5" width="2.00390625" style="4" customWidth="1"/>
    <col min="6" max="6" width="2.57421875" style="4" customWidth="1"/>
    <col min="7" max="18" width="2.140625" style="4" customWidth="1"/>
    <col min="19" max="19" width="1.421875" style="4" customWidth="1"/>
    <col min="20" max="26" width="2.140625" style="4" customWidth="1"/>
    <col min="27" max="27" width="2.421875" style="4" customWidth="1"/>
    <col min="28" max="45" width="2.140625" style="4" customWidth="1"/>
    <col min="46" max="47" width="9.140625" style="3" hidden="1" customWidth="1"/>
    <col min="48" max="16384" width="9.140625" style="4" customWidth="1"/>
  </cols>
  <sheetData>
    <row r="1" spans="1:45" ht="15.75" customHeight="1">
      <c r="A1" s="309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8" ht="15.75" customHeight="1">
      <c r="A2" s="310"/>
      <c r="B2" s="311" t="s">
        <v>223</v>
      </c>
      <c r="C2" s="109"/>
      <c r="D2" s="109"/>
      <c r="E2" s="109"/>
      <c r="F2" s="110"/>
      <c r="G2" s="110"/>
      <c r="H2" s="110"/>
      <c r="I2" s="110"/>
      <c r="J2" s="110"/>
      <c r="K2" s="111"/>
      <c r="L2" s="112"/>
      <c r="M2" s="110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9"/>
      <c r="AU2" s="19"/>
      <c r="AV2" s="2"/>
    </row>
    <row r="3" spans="1:65" ht="15.75" customHeight="1">
      <c r="A3" s="312"/>
      <c r="B3" s="115" t="s">
        <v>224</v>
      </c>
      <c r="C3" s="115"/>
      <c r="D3" s="115"/>
      <c r="E3" s="115"/>
      <c r="F3" s="116"/>
      <c r="G3" s="116"/>
      <c r="H3" s="116"/>
      <c r="I3" s="116"/>
      <c r="J3" s="116"/>
      <c r="K3" s="117"/>
      <c r="L3" s="118"/>
      <c r="M3" s="116"/>
      <c r="N3" s="116"/>
      <c r="O3" s="116"/>
      <c r="P3" s="116"/>
      <c r="Q3" s="115"/>
      <c r="R3" s="115"/>
      <c r="S3" s="113"/>
      <c r="T3" s="113"/>
      <c r="U3" s="119"/>
      <c r="V3" s="113"/>
      <c r="W3" s="120"/>
      <c r="X3" s="115"/>
      <c r="Y3" s="142"/>
      <c r="Z3" s="142"/>
      <c r="AA3" s="142"/>
      <c r="AB3" s="142"/>
      <c r="AC3" s="142"/>
      <c r="AE3" s="508"/>
      <c r="AF3" s="508"/>
      <c r="AG3" s="508"/>
      <c r="AH3" s="508"/>
      <c r="AL3" s="283" t="s">
        <v>225</v>
      </c>
      <c r="AM3" s="207"/>
      <c r="AN3" s="207"/>
      <c r="AO3" s="207"/>
      <c r="AP3" s="207"/>
      <c r="AQ3" s="207"/>
      <c r="AR3" s="207"/>
      <c r="AS3" s="207"/>
      <c r="AT3" s="19"/>
      <c r="AU3" s="19"/>
      <c r="AV3" s="2"/>
      <c r="BH3" s="6"/>
      <c r="BI3" s="6"/>
      <c r="BJ3" s="6"/>
      <c r="BK3" s="6"/>
      <c r="BL3" s="6"/>
      <c r="BM3" s="5"/>
    </row>
    <row r="4" spans="1:65" ht="12" customHeight="1">
      <c r="A4" s="313"/>
      <c r="B4" s="115" t="s">
        <v>226</v>
      </c>
      <c r="C4" s="113"/>
      <c r="D4" s="113"/>
      <c r="E4" s="113"/>
      <c r="F4" s="113"/>
      <c r="G4" s="113"/>
      <c r="H4" s="113"/>
      <c r="I4" s="113"/>
      <c r="J4" s="113"/>
      <c r="K4" s="113"/>
      <c r="L4" s="116"/>
      <c r="M4" s="116"/>
      <c r="N4" s="116"/>
      <c r="P4" s="163"/>
      <c r="Q4" s="113"/>
      <c r="R4" s="163"/>
      <c r="W4" s="116"/>
      <c r="X4" s="116"/>
      <c r="Y4" s="218"/>
      <c r="Z4" s="218"/>
      <c r="AA4" s="218"/>
      <c r="AB4" s="218"/>
      <c r="AC4" s="218"/>
      <c r="AD4" s="509"/>
      <c r="AE4" s="509"/>
      <c r="AF4" s="509"/>
      <c r="AG4" s="509"/>
      <c r="AH4" s="509"/>
      <c r="AL4" s="283" t="s">
        <v>227</v>
      </c>
      <c r="AM4" s="207"/>
      <c r="AN4" s="207"/>
      <c r="AO4" s="207"/>
      <c r="AP4" s="207"/>
      <c r="AQ4" s="207"/>
      <c r="AR4" s="207"/>
      <c r="AS4" s="207"/>
      <c r="AT4" s="19"/>
      <c r="AU4" s="19"/>
      <c r="AV4" s="2"/>
      <c r="AX4" s="115"/>
      <c r="BH4" s="6"/>
      <c r="BI4" s="6"/>
      <c r="BJ4" s="6"/>
      <c r="BK4" s="6"/>
      <c r="BL4" s="6"/>
      <c r="BM4" s="5"/>
    </row>
    <row r="5" spans="1:65" ht="11.25" customHeight="1">
      <c r="A5" s="121"/>
      <c r="B5" s="115" t="s">
        <v>228</v>
      </c>
      <c r="C5" s="115"/>
      <c r="D5" s="115"/>
      <c r="E5" s="115"/>
      <c r="F5" s="116"/>
      <c r="G5" s="116"/>
      <c r="H5" s="116"/>
      <c r="I5" s="116"/>
      <c r="J5" s="116"/>
      <c r="K5" s="117"/>
      <c r="L5" s="118"/>
      <c r="M5" s="116"/>
      <c r="N5" s="116"/>
      <c r="O5" s="116"/>
      <c r="P5" s="113"/>
      <c r="Q5" s="113"/>
      <c r="R5" s="113"/>
      <c r="S5" s="113"/>
      <c r="T5" s="113"/>
      <c r="U5" s="118"/>
      <c r="V5" s="113"/>
      <c r="W5" s="113"/>
      <c r="X5" s="113"/>
      <c r="Y5" s="113"/>
      <c r="Z5" s="113"/>
      <c r="AA5" s="113"/>
      <c r="AB5" s="113"/>
      <c r="AC5" s="113"/>
      <c r="AD5" s="113"/>
      <c r="AE5" s="116"/>
      <c r="AF5" s="116"/>
      <c r="AG5" s="116"/>
      <c r="AH5" s="116"/>
      <c r="AL5" s="119" t="s">
        <v>305</v>
      </c>
      <c r="AM5" s="113"/>
      <c r="AN5" s="113"/>
      <c r="AO5" s="113"/>
      <c r="AP5" s="113"/>
      <c r="AQ5" s="113"/>
      <c r="AR5" s="113"/>
      <c r="AS5" s="113"/>
      <c r="AT5" s="19"/>
      <c r="AU5" s="19"/>
      <c r="AV5" s="2"/>
      <c r="AW5" s="115"/>
      <c r="BH5" s="6"/>
      <c r="BI5" s="6"/>
      <c r="BJ5" s="6"/>
      <c r="BK5" s="6"/>
      <c r="BL5" s="6"/>
      <c r="BM5" s="5"/>
    </row>
    <row r="6" spans="1:65" ht="12" customHeight="1">
      <c r="A6" s="309"/>
      <c r="B6" s="115" t="s">
        <v>229</v>
      </c>
      <c r="C6" s="115"/>
      <c r="D6" s="115"/>
      <c r="E6" s="115"/>
      <c r="F6" s="115"/>
      <c r="G6" s="115"/>
      <c r="H6" s="115"/>
      <c r="I6" s="115"/>
      <c r="J6" s="113"/>
      <c r="K6" s="117"/>
      <c r="L6" s="118"/>
      <c r="M6" s="116"/>
      <c r="N6" s="116"/>
      <c r="O6" s="116"/>
      <c r="P6" s="113"/>
      <c r="Q6" s="122"/>
      <c r="R6" s="122"/>
      <c r="S6" s="113"/>
      <c r="T6" s="113"/>
      <c r="U6" s="116"/>
      <c r="V6" s="116"/>
      <c r="W6" s="122"/>
      <c r="X6" s="122"/>
      <c r="Y6" s="123"/>
      <c r="Z6" s="123"/>
      <c r="AA6" s="122"/>
      <c r="AB6" s="122"/>
      <c r="AC6" s="122"/>
      <c r="AD6" s="116"/>
      <c r="AE6" s="116"/>
      <c r="AF6" s="116"/>
      <c r="AG6" s="113"/>
      <c r="AH6" s="116"/>
      <c r="AL6" s="119" t="s">
        <v>308</v>
      </c>
      <c r="AM6" s="113"/>
      <c r="AN6" s="113"/>
      <c r="AO6" s="113"/>
      <c r="AP6" s="113"/>
      <c r="AQ6" s="113"/>
      <c r="AR6" s="113"/>
      <c r="AS6" s="113"/>
      <c r="AT6" s="19"/>
      <c r="AU6" s="19"/>
      <c r="AV6" s="2"/>
      <c r="AW6" s="115"/>
      <c r="BH6" s="8"/>
      <c r="BI6" s="8"/>
      <c r="BJ6" s="8"/>
      <c r="BK6" s="8"/>
      <c r="BL6" s="8"/>
      <c r="BM6" s="5"/>
    </row>
    <row r="7" spans="1:65" ht="9.75" customHeight="1">
      <c r="A7" s="309"/>
      <c r="B7" s="115"/>
      <c r="C7" s="115"/>
      <c r="D7" s="115"/>
      <c r="E7" s="115"/>
      <c r="F7" s="115"/>
      <c r="G7" s="115"/>
      <c r="H7" s="115"/>
      <c r="I7" s="115"/>
      <c r="J7" s="113"/>
      <c r="K7" s="117"/>
      <c r="L7" s="118"/>
      <c r="M7" s="116"/>
      <c r="N7" s="116"/>
      <c r="O7" s="116"/>
      <c r="P7" s="113"/>
      <c r="Q7" s="122"/>
      <c r="R7" s="122"/>
      <c r="S7" s="122"/>
      <c r="T7" s="122"/>
      <c r="U7" s="122"/>
      <c r="V7" s="122"/>
      <c r="W7" s="123"/>
      <c r="X7" s="123"/>
      <c r="Y7" s="122"/>
      <c r="Z7" s="123"/>
      <c r="AA7" s="123"/>
      <c r="AB7" s="122"/>
      <c r="AC7" s="122"/>
      <c r="AD7" s="116"/>
      <c r="AE7" s="116"/>
      <c r="AF7" s="116"/>
      <c r="AG7" s="113"/>
      <c r="AH7" s="116"/>
      <c r="AL7" s="314" t="s">
        <v>230</v>
      </c>
      <c r="AM7" s="113"/>
      <c r="AN7" s="113"/>
      <c r="AO7" s="113"/>
      <c r="AP7" s="116"/>
      <c r="AQ7" s="116"/>
      <c r="AR7" s="116"/>
      <c r="AS7" s="116"/>
      <c r="AT7" s="19"/>
      <c r="AU7" s="19"/>
      <c r="AV7" s="2"/>
      <c r="BH7" s="8"/>
      <c r="BI7" s="8"/>
      <c r="BJ7" s="8"/>
      <c r="BK7" s="8"/>
      <c r="BL7" s="8"/>
      <c r="BM7" s="5"/>
    </row>
    <row r="8" spans="1:65" ht="4.5" customHeight="1">
      <c r="A8" s="121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27"/>
      <c r="N8" s="159"/>
      <c r="O8" s="159"/>
      <c r="P8" s="159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59"/>
      <c r="AE8" s="159"/>
      <c r="AF8" s="159"/>
      <c r="AG8" s="113"/>
      <c r="AH8" s="159"/>
      <c r="AI8" s="159"/>
      <c r="AJ8" s="127"/>
      <c r="AK8" s="159"/>
      <c r="AL8" s="159"/>
      <c r="AM8" s="159"/>
      <c r="AN8" s="159"/>
      <c r="AO8" s="159"/>
      <c r="AP8" s="159"/>
      <c r="AQ8" s="159"/>
      <c r="AR8" s="159"/>
      <c r="AS8" s="159"/>
      <c r="AT8" s="19"/>
      <c r="AU8" s="19"/>
      <c r="AV8" s="2"/>
      <c r="BH8" s="8"/>
      <c r="BI8" s="8"/>
      <c r="BJ8" s="8"/>
      <c r="BK8" s="8"/>
      <c r="BL8" s="8"/>
      <c r="BM8" s="5"/>
    </row>
    <row r="9" spans="1:48" ht="12.75" customHeight="1">
      <c r="A9" s="309"/>
      <c r="B9" s="128" t="s">
        <v>114</v>
      </c>
      <c r="C9" s="128"/>
      <c r="D9" s="128"/>
      <c r="E9" s="128"/>
      <c r="F9" s="128"/>
      <c r="G9" s="174"/>
      <c r="H9" s="122"/>
      <c r="I9" s="122"/>
      <c r="J9" s="122"/>
      <c r="K9" s="122"/>
      <c r="L9" s="122"/>
      <c r="M9" s="122"/>
      <c r="N9" s="122"/>
      <c r="O9" s="113"/>
      <c r="P9" s="113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3"/>
      <c r="AC9" s="113"/>
      <c r="AD9" s="113"/>
      <c r="AE9" s="315"/>
      <c r="AF9" s="315"/>
      <c r="AG9" s="315"/>
      <c r="AH9" s="315"/>
      <c r="AI9" s="315"/>
      <c r="AJ9" s="315"/>
      <c r="AK9" s="315"/>
      <c r="AL9" s="315"/>
      <c r="AM9" s="315"/>
      <c r="AN9" s="199"/>
      <c r="AO9" s="199"/>
      <c r="AP9" s="199"/>
      <c r="AQ9" s="199"/>
      <c r="AR9" s="199"/>
      <c r="AS9" s="199"/>
      <c r="AT9" s="19"/>
      <c r="AU9" s="19"/>
      <c r="AV9" s="2"/>
    </row>
    <row r="10" spans="1:55" ht="12.75" customHeight="1">
      <c r="A10" s="316"/>
      <c r="B10" s="130" t="s">
        <v>231</v>
      </c>
      <c r="C10" s="131"/>
      <c r="D10" s="131"/>
      <c r="E10" s="131"/>
      <c r="F10" s="131"/>
      <c r="G10" s="317"/>
      <c r="H10" s="131"/>
      <c r="I10" s="131"/>
      <c r="J10" s="131"/>
      <c r="K10" s="131"/>
      <c r="L10" s="131"/>
      <c r="M10" s="131"/>
      <c r="N10" s="131"/>
      <c r="O10" s="132"/>
      <c r="P10" s="132"/>
      <c r="Q10" s="132"/>
      <c r="R10" s="132"/>
      <c r="S10" s="134"/>
      <c r="T10" s="318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253"/>
      <c r="AF10" s="253"/>
      <c r="AG10" s="203"/>
      <c r="AH10" s="135"/>
      <c r="AI10" s="319"/>
      <c r="AJ10" s="135"/>
      <c r="AK10" s="318"/>
      <c r="AL10" s="131"/>
      <c r="AM10" s="132"/>
      <c r="AN10" s="131"/>
      <c r="AP10" s="159"/>
      <c r="AQ10" s="159"/>
      <c r="AR10" s="159"/>
      <c r="AS10" s="159"/>
      <c r="AU10" s="19"/>
      <c r="AV10" s="17"/>
      <c r="AW10" s="17"/>
      <c r="AX10" s="17"/>
      <c r="AY10" s="17"/>
      <c r="AZ10" s="17"/>
      <c r="BA10" s="17"/>
      <c r="BB10" s="17"/>
      <c r="BC10" s="17"/>
    </row>
    <row r="11" spans="1:55" ht="12.75" customHeight="1">
      <c r="A11" s="137"/>
      <c r="B11" s="240" t="str">
        <f>CONCATENATE(Hjælpeskema!C17,",  ",Hjælpeskema!C18,",  ",Hjælpeskema!C19,",  ",Hjælpeskema!C20)</f>
        <v>,  ,  ,  </v>
      </c>
      <c r="C11" s="301"/>
      <c r="D11" s="301"/>
      <c r="E11" s="301"/>
      <c r="F11" s="301"/>
      <c r="G11" s="301"/>
      <c r="H11" s="301"/>
      <c r="I11" s="301"/>
      <c r="J11" s="301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8"/>
      <c r="AI11" s="320"/>
      <c r="AJ11" s="301"/>
      <c r="AK11" s="301"/>
      <c r="AL11" s="301"/>
      <c r="AM11" s="301"/>
      <c r="AN11" s="301"/>
      <c r="AO11" s="320"/>
      <c r="AP11" s="301"/>
      <c r="AQ11" s="301"/>
      <c r="AR11" s="301"/>
      <c r="AS11" s="301"/>
      <c r="AT11" s="52"/>
      <c r="AU11" s="19"/>
      <c r="AV11" s="64"/>
      <c r="AW11" s="64"/>
      <c r="AX11" s="64"/>
      <c r="AY11" s="64"/>
      <c r="AZ11" s="64"/>
      <c r="BA11" s="64"/>
      <c r="BB11" s="64"/>
      <c r="BC11" s="64"/>
    </row>
    <row r="12" spans="1:49" ht="12.75">
      <c r="A12" s="321"/>
      <c r="B12" s="322" t="s">
        <v>131</v>
      </c>
      <c r="J12" s="130" t="s">
        <v>132</v>
      </c>
      <c r="L12" s="131"/>
      <c r="M12" s="131"/>
      <c r="N12" s="131"/>
      <c r="O12" s="131"/>
      <c r="P12" s="131"/>
      <c r="Q12" s="131"/>
      <c r="R12" s="318"/>
      <c r="S12" s="130" t="s">
        <v>232</v>
      </c>
      <c r="T12" s="132"/>
      <c r="U12" s="132"/>
      <c r="V12" s="132"/>
      <c r="W12" s="132"/>
      <c r="X12" s="132"/>
      <c r="Y12" s="131"/>
      <c r="Z12" s="318"/>
      <c r="AA12" s="131"/>
      <c r="AB12" s="319"/>
      <c r="AG12" s="278"/>
      <c r="AH12" s="143" t="s">
        <v>233</v>
      </c>
      <c r="AN12" s="254">
        <f>Hjælpeskema!E41</f>
        <v>0</v>
      </c>
      <c r="AP12" s="142"/>
      <c r="AS12" s="296"/>
      <c r="AT12" s="246"/>
      <c r="AU12" s="246"/>
      <c r="AV12" s="296"/>
      <c r="AW12" s="296"/>
    </row>
    <row r="13" spans="1:49" ht="12.75" customHeight="1">
      <c r="A13" s="140"/>
      <c r="B13" s="541">
        <f>Hjælpeskema!E25</f>
        <v>0</v>
      </c>
      <c r="C13" s="542"/>
      <c r="D13" s="542"/>
      <c r="E13" s="542"/>
      <c r="F13" s="542"/>
      <c r="G13" s="542"/>
      <c r="H13" s="542"/>
      <c r="I13" s="542"/>
      <c r="J13" s="301">
        <f>Hjælpeskema!E26</f>
        <v>0</v>
      </c>
      <c r="K13" s="299"/>
      <c r="L13" s="299"/>
      <c r="M13" s="299"/>
      <c r="N13" s="299"/>
      <c r="O13" s="299"/>
      <c r="P13" s="299"/>
      <c r="Q13" s="299"/>
      <c r="R13" s="299"/>
      <c r="S13" s="301">
        <f>Hjælpeskema!C21</f>
        <v>0</v>
      </c>
      <c r="T13" s="301"/>
      <c r="U13" s="301"/>
      <c r="V13" s="301"/>
      <c r="W13" s="301"/>
      <c r="X13" s="301"/>
      <c r="Y13" s="301"/>
      <c r="Z13" s="301"/>
      <c r="AA13" s="301"/>
      <c r="AB13" s="320"/>
      <c r="AC13" s="320"/>
      <c r="AD13" s="320"/>
      <c r="AE13" s="320"/>
      <c r="AF13" s="320"/>
      <c r="AG13" s="320"/>
      <c r="AH13" s="152" t="s">
        <v>234</v>
      </c>
      <c r="AI13" s="320"/>
      <c r="AJ13" s="320"/>
      <c r="AK13" s="320"/>
      <c r="AL13" s="320"/>
      <c r="AM13" s="320"/>
      <c r="AN13" s="510">
        <f>IF(Hjælpeskema!E46&gt;0,Hjælpeskema!E46,Hjælpeskema!E42)</f>
        <v>0</v>
      </c>
      <c r="AO13" s="510"/>
      <c r="AP13" s="510"/>
      <c r="AQ13" s="510"/>
      <c r="AR13" s="510"/>
      <c r="AS13" s="510"/>
      <c r="AT13" s="302"/>
      <c r="AU13" s="302"/>
      <c r="AW13" s="297"/>
    </row>
    <row r="14" spans="1:48" ht="12.75" customHeight="1">
      <c r="A14" s="141"/>
      <c r="B14" s="130" t="s">
        <v>235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13"/>
      <c r="N14" s="113"/>
      <c r="O14" s="142"/>
      <c r="P14" s="142"/>
      <c r="Q14" s="113"/>
      <c r="R14" s="323"/>
      <c r="S14" s="143" t="s">
        <v>236</v>
      </c>
      <c r="T14" s="166"/>
      <c r="U14" s="166"/>
      <c r="V14" s="166"/>
      <c r="W14" s="113"/>
      <c r="Y14" s="504">
        <f>Hjælpeskema!E31</f>
        <v>0</v>
      </c>
      <c r="Z14" s="504"/>
      <c r="AA14" s="504"/>
      <c r="AB14" s="504"/>
      <c r="AC14" s="504"/>
      <c r="AD14" s="131"/>
      <c r="AE14" s="9" t="s">
        <v>237</v>
      </c>
      <c r="AF14" s="157"/>
      <c r="AG14" s="158"/>
      <c r="AH14" s="143" t="s">
        <v>133</v>
      </c>
      <c r="AJ14" s="273"/>
      <c r="AK14" s="273"/>
      <c r="AL14" s="273"/>
      <c r="AM14" s="142"/>
      <c r="AN14" s="142"/>
      <c r="AO14" s="142"/>
      <c r="AP14" s="142"/>
      <c r="AQ14" s="142"/>
      <c r="AR14" s="273"/>
      <c r="AS14" s="273"/>
      <c r="AT14" s="324"/>
      <c r="AU14" s="324"/>
      <c r="AV14" s="73"/>
    </row>
    <row r="15" spans="1:50" ht="12.75" customHeight="1">
      <c r="A15" s="141"/>
      <c r="B15" s="325" t="str">
        <f>IF(OR(E23&gt;0,J23&gt;0)," than 13 weeks   (since"," than 26 weeks   (since")</f>
        <v> than 26 weeks   (since</v>
      </c>
      <c r="C15" s="326"/>
      <c r="D15" s="327"/>
      <c r="E15" s="328"/>
      <c r="F15" s="327"/>
      <c r="G15" s="327"/>
      <c r="H15" s="505">
        <f>Hjælpeskema!K33</f>
      </c>
      <c r="I15" s="505"/>
      <c r="J15" s="505"/>
      <c r="K15" s="505"/>
      <c r="L15" s="506"/>
      <c r="M15" s="255">
        <f>IF(Hjælpeskema!V34=TRUE,"x","")</f>
      </c>
      <c r="N15" s="151" t="s">
        <v>151</v>
      </c>
      <c r="O15" s="315"/>
      <c r="P15" s="255">
        <f>IF(Hjælpeskema!W34=TRUE,"x","")</f>
      </c>
      <c r="Q15" s="151" t="s">
        <v>115</v>
      </c>
      <c r="S15" s="148" t="s">
        <v>238</v>
      </c>
      <c r="T15" s="329"/>
      <c r="U15" s="329"/>
      <c r="V15" s="329"/>
      <c r="W15" s="329"/>
      <c r="X15" s="330"/>
      <c r="Y15" s="511">
        <f>Hjælpeskema!E32</f>
        <v>0</v>
      </c>
      <c r="Z15" s="511"/>
      <c r="AA15" s="511"/>
      <c r="AB15" s="511"/>
      <c r="AC15" s="511"/>
      <c r="AD15" s="331"/>
      <c r="AE15" s="500">
        <f>Hjælpeskema!K34</f>
      </c>
      <c r="AF15" s="500"/>
      <c r="AG15" s="500"/>
      <c r="AH15" s="148" t="s">
        <v>134</v>
      </c>
      <c r="AI15" s="320"/>
      <c r="AJ15" s="315"/>
      <c r="AK15" s="190"/>
      <c r="AL15" s="154"/>
      <c r="AM15" s="154"/>
      <c r="AN15" s="255">
        <f>IF(Hjælpeskema!E52&gt;0.1,"x","")</f>
      </c>
      <c r="AO15" s="151" t="s">
        <v>151</v>
      </c>
      <c r="AP15" s="154"/>
      <c r="AQ15" s="255" t="str">
        <f>IF(Hjælpeskema!E52=0,"x","")</f>
        <v>x</v>
      </c>
      <c r="AR15" s="151" t="s">
        <v>115</v>
      </c>
      <c r="AS15" s="151"/>
      <c r="AT15" s="150" t="e">
        <f>IF(#REF!="ja","x",IF(#REF!="j","x",""))</f>
        <v>#REF!</v>
      </c>
      <c r="AU15" s="151" t="s">
        <v>1</v>
      </c>
      <c r="AV15" s="113"/>
      <c r="AW15" s="238"/>
      <c r="AX15" s="142"/>
    </row>
    <row r="16" spans="1:84" ht="12.75" customHeight="1">
      <c r="A16" s="332"/>
      <c r="B16" s="130" t="s">
        <v>239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18"/>
      <c r="N16" s="318"/>
      <c r="O16" s="131"/>
      <c r="P16" s="131"/>
      <c r="Q16" s="318"/>
      <c r="R16" s="333"/>
      <c r="S16" s="130" t="s">
        <v>240</v>
      </c>
      <c r="T16" s="319"/>
      <c r="U16" s="319"/>
      <c r="V16" s="319"/>
      <c r="W16" s="319"/>
      <c r="X16" s="215"/>
      <c r="Y16" s="215"/>
      <c r="Z16" s="215"/>
      <c r="AA16" s="157"/>
      <c r="AB16" s="157"/>
      <c r="AC16" s="157"/>
      <c r="AD16" s="157"/>
      <c r="AE16" s="157"/>
      <c r="AF16" s="157"/>
      <c r="AG16" s="158"/>
      <c r="AH16" s="143" t="s">
        <v>241</v>
      </c>
      <c r="AJ16" s="159"/>
      <c r="AK16" s="159"/>
      <c r="AL16" s="159"/>
      <c r="AM16" s="159"/>
      <c r="AN16" s="159"/>
      <c r="AO16" s="159"/>
      <c r="AP16" s="113"/>
      <c r="AQ16" s="113"/>
      <c r="AR16" s="113"/>
      <c r="AS16" s="113"/>
      <c r="AT16" s="9"/>
      <c r="AU16" s="9"/>
      <c r="CF16" s="9"/>
    </row>
    <row r="17" spans="1:84" ht="12.75" customHeight="1">
      <c r="A17" s="334"/>
      <c r="B17" s="147" t="s">
        <v>242</v>
      </c>
      <c r="C17" s="320"/>
      <c r="D17" s="320"/>
      <c r="E17" s="242"/>
      <c r="F17" s="151"/>
      <c r="G17" s="315"/>
      <c r="H17" s="242"/>
      <c r="I17" s="151"/>
      <c r="J17" s="320"/>
      <c r="K17" s="151"/>
      <c r="L17" s="320"/>
      <c r="M17" s="255">
        <f>IF(Hjælpeskema!V39=TRUE,"x","")</f>
      </c>
      <c r="N17" s="151" t="s">
        <v>151</v>
      </c>
      <c r="O17" s="315"/>
      <c r="P17" s="255">
        <f>IF(Hjælpeskema!W39=TRUE,"x","")</f>
      </c>
      <c r="Q17" s="151" t="s">
        <v>115</v>
      </c>
      <c r="R17" s="335"/>
      <c r="S17" s="148" t="s">
        <v>243</v>
      </c>
      <c r="T17" s="315"/>
      <c r="U17" s="242"/>
      <c r="V17" s="151"/>
      <c r="W17" s="320"/>
      <c r="X17" s="209"/>
      <c r="Y17" s="511">
        <f>Hjælpeskema!O40</f>
        <v>0</v>
      </c>
      <c r="Z17" s="511"/>
      <c r="AA17" s="511"/>
      <c r="AB17" s="511"/>
      <c r="AC17" s="511"/>
      <c r="AD17" s="307"/>
      <c r="AE17" s="308"/>
      <c r="AF17" s="308"/>
      <c r="AG17" s="308"/>
      <c r="AH17" s="148" t="s">
        <v>135</v>
      </c>
      <c r="AI17" s="320"/>
      <c r="AJ17" s="315"/>
      <c r="AK17" s="315"/>
      <c r="AL17" s="315"/>
      <c r="AM17" s="315"/>
      <c r="AN17" s="255">
        <f>IF(Hjælpeskema!V28=TRUE,"x","")</f>
      </c>
      <c r="AO17" s="151" t="s">
        <v>151</v>
      </c>
      <c r="AP17" s="315"/>
      <c r="AQ17" s="255">
        <f>IF(Hjælpeskema!W28=TRUE,"x","")</f>
      </c>
      <c r="AR17" s="151" t="s">
        <v>115</v>
      </c>
      <c r="AS17" s="315"/>
      <c r="AT17" s="9"/>
      <c r="AU17" s="9"/>
      <c r="CF17" s="3"/>
    </row>
    <row r="18" spans="1:48" ht="12.75" customHeight="1">
      <c r="A18" s="141"/>
      <c r="B18" s="143" t="s">
        <v>244</v>
      </c>
      <c r="C18" s="142"/>
      <c r="D18" s="142"/>
      <c r="E18" s="142"/>
      <c r="F18" s="142"/>
      <c r="G18" s="142"/>
      <c r="H18" s="142"/>
      <c r="I18" s="142"/>
      <c r="J18" s="143" t="s">
        <v>136</v>
      </c>
      <c r="L18" s="113"/>
      <c r="N18" s="142"/>
      <c r="O18" s="142"/>
      <c r="P18" s="142"/>
      <c r="Q18" s="142"/>
      <c r="R18" s="323"/>
      <c r="S18" s="143" t="s">
        <v>137</v>
      </c>
      <c r="T18" s="113"/>
      <c r="U18" s="113"/>
      <c r="V18" s="113"/>
      <c r="Y18" s="142"/>
      <c r="Z18" s="113"/>
      <c r="AA18" s="142"/>
      <c r="AB18" s="142"/>
      <c r="AC18" s="142"/>
      <c r="AD18" s="142"/>
      <c r="AE18" s="142"/>
      <c r="AF18" s="113"/>
      <c r="AG18" s="323"/>
      <c r="AH18" s="143" t="s">
        <v>245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19"/>
      <c r="AU18" s="319"/>
      <c r="AV18" s="42"/>
    </row>
    <row r="19" spans="1:48" ht="12.75" customHeight="1">
      <c r="A19" s="141"/>
      <c r="B19" s="240">
        <f>Hjælpeskema!E29</f>
        <v>0</v>
      </c>
      <c r="C19" s="301"/>
      <c r="D19" s="301"/>
      <c r="E19" s="301"/>
      <c r="F19" s="301"/>
      <c r="G19" s="301"/>
      <c r="H19" s="301"/>
      <c r="I19" s="301"/>
      <c r="J19" s="304">
        <f>Hjælpeskema!E30</f>
        <v>0</v>
      </c>
      <c r="K19" s="320"/>
      <c r="L19" s="162"/>
      <c r="M19" s="162"/>
      <c r="N19" s="162"/>
      <c r="O19" s="162"/>
      <c r="P19" s="162"/>
      <c r="Q19" s="162"/>
      <c r="R19" s="162"/>
      <c r="S19" s="148" t="s">
        <v>138</v>
      </c>
      <c r="T19" s="162"/>
      <c r="U19" s="162"/>
      <c r="V19" s="162"/>
      <c r="W19" s="320"/>
      <c r="X19" s="148"/>
      <c r="Y19" s="259"/>
      <c r="Z19" s="315"/>
      <c r="AA19" s="148"/>
      <c r="AB19" s="255">
        <f>IF(Hjælpeskema!V25=TRUE,"x","")</f>
      </c>
      <c r="AC19" s="151" t="s">
        <v>151</v>
      </c>
      <c r="AD19" s="151"/>
      <c r="AE19" s="255">
        <f>IF(Hjælpeskema!W25=TRUE,"x","")</f>
      </c>
      <c r="AF19" s="151" t="s">
        <v>246</v>
      </c>
      <c r="AG19" s="315"/>
      <c r="AH19" s="148" t="s">
        <v>247</v>
      </c>
      <c r="AI19" s="320"/>
      <c r="AJ19" s="315"/>
      <c r="AK19" s="315"/>
      <c r="AL19" s="315"/>
      <c r="AM19" s="315"/>
      <c r="AN19" s="255">
        <f>IF(Hjælpeskema!V36=TRUE,"x","")</f>
      </c>
      <c r="AO19" s="151" t="s">
        <v>151</v>
      </c>
      <c r="AP19" s="315"/>
      <c r="AQ19" s="255">
        <f>IF(Hjælpeskema!W36=TRUE,"x","")</f>
      </c>
      <c r="AR19" s="151" t="s">
        <v>115</v>
      </c>
      <c r="AS19" s="315"/>
      <c r="AT19" s="66" t="e">
        <f>IF(#REF!="ja","x",IF(#REF!="j","x",""))</f>
        <v>#REF!</v>
      </c>
      <c r="AU19" s="14" t="s">
        <v>6</v>
      </c>
      <c r="AV19" s="42"/>
    </row>
    <row r="20" spans="1:50" ht="12.75" customHeight="1">
      <c r="A20" s="332"/>
      <c r="B20" s="130" t="s">
        <v>248</v>
      </c>
      <c r="C20" s="164"/>
      <c r="D20" s="164"/>
      <c r="E20" s="164"/>
      <c r="F20" s="164"/>
      <c r="G20" s="164"/>
      <c r="H20" s="336"/>
      <c r="I20" s="336"/>
      <c r="J20" s="130" t="s">
        <v>249</v>
      </c>
      <c r="L20" s="336"/>
      <c r="N20" s="336"/>
      <c r="O20" s="336"/>
      <c r="P20" s="336"/>
      <c r="Q20" s="336"/>
      <c r="R20" s="337"/>
      <c r="S20" s="130" t="s">
        <v>250</v>
      </c>
      <c r="T20" s="132"/>
      <c r="U20" s="132"/>
      <c r="V20" s="132"/>
      <c r="W20" s="132"/>
      <c r="X20" s="131"/>
      <c r="Y20" s="318"/>
      <c r="Z20" s="131"/>
      <c r="AA20" s="131"/>
      <c r="AB20" s="131"/>
      <c r="AD20" s="142"/>
      <c r="AE20" s="142"/>
      <c r="AF20" s="142"/>
      <c r="AG20" s="252"/>
      <c r="AH20" s="130" t="s">
        <v>139</v>
      </c>
      <c r="AJ20" s="131"/>
      <c r="AK20" s="131"/>
      <c r="AL20" s="131"/>
      <c r="AM20" s="131"/>
      <c r="AN20" s="131"/>
      <c r="AO20" s="131"/>
      <c r="AP20" s="131"/>
      <c r="AQ20" s="131"/>
      <c r="AR20" s="336"/>
      <c r="AS20" s="318"/>
      <c r="AT20" s="15"/>
      <c r="AU20" s="15"/>
      <c r="AV20" s="9"/>
      <c r="AW20" s="9"/>
      <c r="AX20" s="9"/>
    </row>
    <row r="21" spans="1:48" ht="12.75" customHeight="1">
      <c r="A21" s="137"/>
      <c r="B21" s="286" t="s">
        <v>251</v>
      </c>
      <c r="C21" s="298"/>
      <c r="D21" s="320"/>
      <c r="E21" s="495">
        <f>Hjælpeskema!E35</f>
        <v>0</v>
      </c>
      <c r="F21" s="495"/>
      <c r="G21" s="495"/>
      <c r="H21" s="495"/>
      <c r="I21" s="495"/>
      <c r="J21" s="257">
        <f>Hjælpeskema!E36</f>
        <v>0</v>
      </c>
      <c r="K21" s="320"/>
      <c r="L21" s="257"/>
      <c r="M21" s="257"/>
      <c r="N21" s="257"/>
      <c r="O21" s="257"/>
      <c r="P21" s="257"/>
      <c r="Q21" s="257"/>
      <c r="R21" s="338"/>
      <c r="S21" s="148" t="s">
        <v>280</v>
      </c>
      <c r="T21" s="301"/>
      <c r="U21" s="301"/>
      <c r="V21" s="301"/>
      <c r="W21" s="301"/>
      <c r="X21" s="301"/>
      <c r="Y21" s="301"/>
      <c r="Z21" s="301"/>
      <c r="AA21" s="301"/>
      <c r="AB21" s="255">
        <f>IF(Hjælpeskema!V29=TRUE,"x","")</f>
      </c>
      <c r="AC21" s="151" t="s">
        <v>151</v>
      </c>
      <c r="AD21" s="151"/>
      <c r="AE21" s="255">
        <f>IF('[1]Service form'!W27=TRUE,"x","")</f>
      </c>
      <c r="AF21" s="151" t="s">
        <v>115</v>
      </c>
      <c r="AG21" s="315"/>
      <c r="AH21" s="148" t="s">
        <v>149</v>
      </c>
      <c r="AI21" s="320"/>
      <c r="AJ21" s="148"/>
      <c r="AK21" s="148"/>
      <c r="AL21" s="148"/>
      <c r="AN21" s="495">
        <f>Hjælpeskema!O37</f>
        <v>0</v>
      </c>
      <c r="AO21" s="495"/>
      <c r="AP21" s="495"/>
      <c r="AQ21" s="495"/>
      <c r="AR21" s="495"/>
      <c r="AS21" s="495"/>
      <c r="AT21" s="15"/>
      <c r="AU21" s="15"/>
      <c r="AV21" s="42"/>
    </row>
    <row r="22" spans="1:48" ht="12.75" customHeight="1">
      <c r="A22" s="137"/>
      <c r="B22" s="143" t="s">
        <v>281</v>
      </c>
      <c r="C22" s="273"/>
      <c r="D22" s="273"/>
      <c r="E22" s="273"/>
      <c r="F22" s="273"/>
      <c r="G22" s="273"/>
      <c r="H22" s="273"/>
      <c r="I22" s="273"/>
      <c r="J22" s="167" t="s">
        <v>140</v>
      </c>
      <c r="L22" s="143"/>
      <c r="M22" s="273"/>
      <c r="N22" s="273"/>
      <c r="O22" s="273"/>
      <c r="P22" s="273"/>
      <c r="Q22" s="273"/>
      <c r="R22" s="142"/>
      <c r="S22" s="143" t="s">
        <v>117</v>
      </c>
      <c r="T22" s="142"/>
      <c r="U22" s="142"/>
      <c r="V22" s="142"/>
      <c r="W22" s="142"/>
      <c r="X22" s="142"/>
      <c r="Y22" s="142"/>
      <c r="Z22" s="142"/>
      <c r="AA22" s="142"/>
      <c r="AB22" s="142"/>
      <c r="AC22" s="113"/>
      <c r="AD22" s="113"/>
      <c r="AE22" s="113"/>
      <c r="AF22" s="113"/>
      <c r="AG22" s="323"/>
      <c r="AH22" s="130" t="s">
        <v>252</v>
      </c>
      <c r="AJ22" s="131"/>
      <c r="AK22" s="131"/>
      <c r="AL22" s="131"/>
      <c r="AM22" s="131"/>
      <c r="AN22" s="131"/>
      <c r="AO22" s="131"/>
      <c r="AP22" s="318"/>
      <c r="AQ22" s="318"/>
      <c r="AR22" s="131"/>
      <c r="AS22" s="113"/>
      <c r="AT22" s="13"/>
      <c r="AU22" s="7"/>
      <c r="AV22" s="42"/>
    </row>
    <row r="23" spans="1:48" ht="12.75" customHeight="1">
      <c r="A23" s="137"/>
      <c r="B23" s="286" t="s">
        <v>253</v>
      </c>
      <c r="C23" s="298"/>
      <c r="D23" s="298"/>
      <c r="E23" s="495">
        <f>Hjælpeskema!E37</f>
        <v>0</v>
      </c>
      <c r="F23" s="495"/>
      <c r="G23" s="495"/>
      <c r="H23" s="495"/>
      <c r="I23" s="495"/>
      <c r="J23" s="495">
        <f>Hjælpeskema!E38</f>
        <v>0</v>
      </c>
      <c r="K23" s="495"/>
      <c r="L23" s="495"/>
      <c r="M23" s="495"/>
      <c r="N23" s="495"/>
      <c r="O23" s="495"/>
      <c r="P23" s="495"/>
      <c r="Q23" s="257"/>
      <c r="R23" s="257"/>
      <c r="S23" s="148" t="s">
        <v>118</v>
      </c>
      <c r="T23" s="148"/>
      <c r="U23" s="148"/>
      <c r="V23" s="148"/>
      <c r="W23" s="315"/>
      <c r="X23" s="315"/>
      <c r="Y23" s="315"/>
      <c r="Z23" s="315"/>
      <c r="AA23" s="315"/>
      <c r="AB23" s="255">
        <f>IF(Hjælpeskema!V49=TRUE,"x","")</f>
      </c>
      <c r="AC23" s="151" t="s">
        <v>151</v>
      </c>
      <c r="AD23" s="151"/>
      <c r="AE23" s="255">
        <f>IF(Hjælpeskema!W49=TRUE,"x","")</f>
      </c>
      <c r="AF23" s="151" t="s">
        <v>115</v>
      </c>
      <c r="AG23" s="315"/>
      <c r="AH23" s="148" t="s">
        <v>141</v>
      </c>
      <c r="AI23" s="320"/>
      <c r="AJ23" s="148"/>
      <c r="AK23" s="148"/>
      <c r="AL23" s="148"/>
      <c r="AM23" s="148"/>
      <c r="AN23" s="255">
        <f>IF(Hjælpeskema!V50=TRUE,"x","")</f>
      </c>
      <c r="AO23" s="151" t="s">
        <v>151</v>
      </c>
      <c r="AP23" s="151"/>
      <c r="AQ23" s="255">
        <f>IF(Hjælpeskema!W50=TRUE,"x","")</f>
      </c>
      <c r="AR23" s="151" t="s">
        <v>115</v>
      </c>
      <c r="AS23" s="315"/>
      <c r="AT23" s="4"/>
      <c r="AU23" s="7"/>
      <c r="AV23" s="42"/>
    </row>
    <row r="24" spans="1:48" ht="12" customHeight="1">
      <c r="A24" s="137"/>
      <c r="B24" s="115" t="s">
        <v>317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7"/>
      <c r="AU24" s="7"/>
      <c r="AV24" s="42"/>
    </row>
    <row r="25" spans="1:48" ht="12" customHeight="1">
      <c r="A25" s="137"/>
      <c r="B25" s="115" t="s">
        <v>318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7"/>
      <c r="AU25" s="7"/>
      <c r="AV25" s="42"/>
    </row>
    <row r="26" spans="1:48" ht="18" customHeight="1">
      <c r="A26" s="137"/>
      <c r="B26" s="168" t="s">
        <v>119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315"/>
      <c r="R26" s="315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7"/>
      <c r="AU26" s="7"/>
      <c r="AV26" s="42"/>
    </row>
    <row r="27" spans="1:48" ht="12.75" customHeight="1">
      <c r="A27" s="137"/>
      <c r="B27" s="130" t="s">
        <v>254</v>
      </c>
      <c r="C27" s="142"/>
      <c r="D27" s="142"/>
      <c r="E27" s="142"/>
      <c r="F27" s="142"/>
      <c r="G27" s="163"/>
      <c r="H27" s="163"/>
      <c r="I27" s="163"/>
      <c r="J27" s="163"/>
      <c r="K27" s="159"/>
      <c r="L27" s="159"/>
      <c r="M27" s="159"/>
      <c r="N27" s="159"/>
      <c r="O27" s="159"/>
      <c r="P27" s="318"/>
      <c r="Q27" s="113"/>
      <c r="R27" s="113"/>
      <c r="S27" s="143" t="s">
        <v>255</v>
      </c>
      <c r="U27" s="142"/>
      <c r="V27" s="142"/>
      <c r="W27" s="142"/>
      <c r="X27" s="159"/>
      <c r="Y27" s="159"/>
      <c r="Z27" s="159"/>
      <c r="AA27" s="159"/>
      <c r="AB27" s="159"/>
      <c r="AC27" s="159"/>
      <c r="AD27" s="113"/>
      <c r="AE27" s="113"/>
      <c r="AF27" s="142"/>
      <c r="AG27" s="142"/>
      <c r="AH27" s="130" t="s">
        <v>143</v>
      </c>
      <c r="AJ27" s="159"/>
      <c r="AK27" s="113"/>
      <c r="AL27" s="159"/>
      <c r="AM27" s="159"/>
      <c r="AN27" s="159"/>
      <c r="AO27" s="159"/>
      <c r="AP27" s="159"/>
      <c r="AQ27" s="113"/>
      <c r="AR27" s="113"/>
      <c r="AS27" s="113"/>
      <c r="AT27" s="7"/>
      <c r="AU27" s="7"/>
      <c r="AV27" s="42"/>
    </row>
    <row r="28" spans="1:48" ht="12.75" customHeight="1">
      <c r="A28" s="141"/>
      <c r="B28" s="499">
        <f>Hjælpeskema!J17</f>
        <v>0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43">
        <f>Hjælpeskema!J18</f>
        <v>0</v>
      </c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498">
        <f>Hjælpeskema!J19</f>
        <v>0</v>
      </c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"/>
      <c r="AV28" s="3"/>
    </row>
    <row r="29" spans="1:47" ht="12.75" customHeight="1">
      <c r="A29" s="141"/>
      <c r="B29" s="130" t="s">
        <v>142</v>
      </c>
      <c r="C29" s="131"/>
      <c r="D29" s="131"/>
      <c r="E29" s="131"/>
      <c r="F29" s="131"/>
      <c r="G29" s="131"/>
      <c r="H29" s="318"/>
      <c r="I29" s="131"/>
      <c r="J29" s="131"/>
      <c r="K29" s="131"/>
      <c r="L29" s="131"/>
      <c r="M29" s="131"/>
      <c r="N29" s="318"/>
      <c r="O29" s="318"/>
      <c r="P29" s="318"/>
      <c r="Q29" s="113"/>
      <c r="R29" s="113"/>
      <c r="S29" s="130" t="s">
        <v>273</v>
      </c>
      <c r="U29" s="113"/>
      <c r="V29" s="113"/>
      <c r="W29" s="113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0" t="s">
        <v>256</v>
      </c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4"/>
      <c r="AU29" s="4"/>
    </row>
    <row r="30" spans="1:48" ht="12.75" customHeight="1">
      <c r="A30" s="137"/>
      <c r="B30" s="240">
        <f>Hjælpeskema!J20</f>
        <v>0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538">
        <f>Hjælpeskema!J21</f>
        <v>0</v>
      </c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162"/>
      <c r="AH30" s="537">
        <f>Hjælpeskema!J22</f>
        <v>0</v>
      </c>
      <c r="AI30" s="537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42"/>
    </row>
    <row r="31" spans="1:48" ht="7.5" customHeight="1">
      <c r="A31" s="137"/>
      <c r="B31" s="116"/>
      <c r="C31" s="159"/>
      <c r="D31" s="159"/>
      <c r="E31" s="159"/>
      <c r="F31" s="159"/>
      <c r="G31" s="159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5"/>
      <c r="AU31" s="4"/>
      <c r="AV31" s="42"/>
    </row>
    <row r="32" spans="1:48" ht="12" customHeight="1">
      <c r="A32" s="141"/>
      <c r="B32" s="172" t="s">
        <v>120</v>
      </c>
      <c r="C32" s="173"/>
      <c r="D32" s="173"/>
      <c r="E32" s="122"/>
      <c r="F32" s="122"/>
      <c r="G32" s="122"/>
      <c r="H32" s="173"/>
      <c r="I32" s="122"/>
      <c r="J32" s="122"/>
      <c r="K32" s="122"/>
      <c r="L32" s="122"/>
      <c r="M32" s="122"/>
      <c r="N32" s="122"/>
      <c r="O32" s="174"/>
      <c r="P32" s="174"/>
      <c r="Q32" s="174"/>
      <c r="R32" s="174"/>
      <c r="S32" s="174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151"/>
      <c r="AM32" s="175"/>
      <c r="AN32" s="142"/>
      <c r="AO32" s="113"/>
      <c r="AP32" s="113"/>
      <c r="AQ32" s="113"/>
      <c r="AR32" s="113"/>
      <c r="AS32" s="113"/>
      <c r="AT32" s="5"/>
      <c r="AU32" s="4"/>
      <c r="AV32" s="42"/>
    </row>
    <row r="33" spans="1:48" ht="15.75" customHeight="1">
      <c r="A33" s="141"/>
      <c r="B33" s="426" t="s">
        <v>268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32"/>
      <c r="N33" s="318"/>
      <c r="O33" s="177"/>
      <c r="P33" s="113"/>
      <c r="Q33" s="113"/>
      <c r="R33" s="339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44" t="str">
        <f>IF(AND(AN12=0,AN13&gt;1),"Currency used not given","-")</f>
        <v>-</v>
      </c>
      <c r="AL33" s="113"/>
      <c r="AM33" s="318"/>
      <c r="AN33" s="318"/>
      <c r="AO33" s="318"/>
      <c r="AP33" s="318"/>
      <c r="AQ33" s="318"/>
      <c r="AR33" s="318"/>
      <c r="AS33" s="318"/>
      <c r="AV33" s="42"/>
    </row>
    <row r="34" spans="1:45" ht="15.75" customHeight="1">
      <c r="A34" s="316"/>
      <c r="B34" s="179" t="s">
        <v>102</v>
      </c>
      <c r="C34" s="180" t="s">
        <v>257</v>
      </c>
      <c r="D34" s="180"/>
      <c r="E34" s="180"/>
      <c r="F34" s="180"/>
      <c r="G34" s="180"/>
      <c r="H34" s="180"/>
      <c r="I34" s="180"/>
      <c r="J34" s="181">
        <f>AN12</f>
        <v>0</v>
      </c>
      <c r="L34" s="501">
        <f>Hjælpeskema!E42</f>
        <v>0</v>
      </c>
      <c r="M34" s="501"/>
      <c r="N34" s="501"/>
      <c r="O34" s="501"/>
      <c r="P34" s="501"/>
      <c r="Q34" s="305"/>
      <c r="R34" s="116" t="s">
        <v>116</v>
      </c>
      <c r="S34" s="116"/>
      <c r="T34" s="113"/>
      <c r="U34" s="496">
        <f>Hjælpeskema!E43</f>
        <v>0</v>
      </c>
      <c r="V34" s="496"/>
      <c r="W34" s="496"/>
      <c r="X34" s="496"/>
      <c r="Y34" s="496"/>
      <c r="Z34" s="306"/>
      <c r="AA34" s="116" t="s">
        <v>121</v>
      </c>
      <c r="AB34" s="116"/>
      <c r="AC34" s="116"/>
      <c r="AD34" s="496">
        <f>Hjælpeskema!E44</f>
        <v>0</v>
      </c>
      <c r="AE34" s="496"/>
      <c r="AF34" s="496"/>
      <c r="AG34" s="496"/>
      <c r="AH34" s="496"/>
      <c r="AI34" s="306"/>
      <c r="AJ34" s="118" t="s">
        <v>122</v>
      </c>
      <c r="AK34" s="113"/>
      <c r="AL34" s="183">
        <f>J34</f>
        <v>0</v>
      </c>
      <c r="AM34" s="182"/>
      <c r="AN34" s="507">
        <f>Hjælpeskema!H106</f>
        <v>0</v>
      </c>
      <c r="AO34" s="507"/>
      <c r="AP34" s="507"/>
      <c r="AQ34" s="507"/>
      <c r="AR34" s="507"/>
      <c r="AS34" s="303"/>
    </row>
    <row r="35" spans="1:44" ht="12.75" customHeight="1">
      <c r="A35" s="137"/>
      <c r="B35" s="179"/>
      <c r="C35" s="180" t="s">
        <v>257</v>
      </c>
      <c r="D35" s="180"/>
      <c r="E35" s="180"/>
      <c r="F35" s="180"/>
      <c r="G35" s="180"/>
      <c r="H35" s="180"/>
      <c r="I35" s="180"/>
      <c r="J35" s="181">
        <f>IF(L35=0,"",J34)</f>
      </c>
      <c r="L35" s="501">
        <f>Hjælpeskema!E46</f>
        <v>0</v>
      </c>
      <c r="M35" s="501"/>
      <c r="N35" s="501"/>
      <c r="O35" s="501"/>
      <c r="P35" s="501"/>
      <c r="Q35" s="300"/>
      <c r="R35" s="116" t="s">
        <v>116</v>
      </c>
      <c r="S35" s="116"/>
      <c r="T35" s="113"/>
      <c r="U35" s="496">
        <f>Hjælpeskema!E47</f>
        <v>0</v>
      </c>
      <c r="V35" s="496"/>
      <c r="W35" s="496"/>
      <c r="X35" s="496"/>
      <c r="Y35" s="496"/>
      <c r="Z35" s="306"/>
      <c r="AA35" s="116" t="s">
        <v>121</v>
      </c>
      <c r="AB35" s="116"/>
      <c r="AC35" s="116"/>
      <c r="AD35" s="496">
        <f>Hjælpeskema!E48</f>
        <v>0</v>
      </c>
      <c r="AE35" s="496"/>
      <c r="AF35" s="496"/>
      <c r="AG35" s="496"/>
      <c r="AH35" s="496"/>
      <c r="AI35" s="306"/>
      <c r="AJ35" s="118" t="s">
        <v>122</v>
      </c>
      <c r="AK35" s="113"/>
      <c r="AL35" s="183">
        <f>J35</f>
      </c>
      <c r="AM35" s="182"/>
      <c r="AN35" s="507">
        <f>Hjælpeskema!H114</f>
        <v>0</v>
      </c>
      <c r="AO35" s="507"/>
      <c r="AP35" s="507"/>
      <c r="AQ35" s="507"/>
      <c r="AR35" s="507"/>
    </row>
    <row r="36" spans="1:54" ht="12.75" customHeight="1">
      <c r="A36" s="141"/>
      <c r="B36" s="179" t="s">
        <v>104</v>
      </c>
      <c r="C36" s="180" t="s">
        <v>258</v>
      </c>
      <c r="D36" s="180"/>
      <c r="E36" s="180"/>
      <c r="F36" s="180"/>
      <c r="G36" s="180"/>
      <c r="H36" s="180"/>
      <c r="I36" s="180"/>
      <c r="K36" s="181">
        <f>IF(M36=0,"",Hjælpeskema!E41)</f>
      </c>
      <c r="L36" s="20"/>
      <c r="M36" s="546">
        <f>Hjælpeskema!E52</f>
        <v>0</v>
      </c>
      <c r="N36" s="546"/>
      <c r="O36" s="546"/>
      <c r="P36" s="546"/>
      <c r="Q36" s="300"/>
      <c r="R36" s="116" t="s">
        <v>116</v>
      </c>
      <c r="S36" s="116"/>
      <c r="T36" s="113"/>
      <c r="U36" s="496">
        <f>Hjælpeskema!E53</f>
        <v>0</v>
      </c>
      <c r="V36" s="496"/>
      <c r="W36" s="496"/>
      <c r="X36" s="496"/>
      <c r="Y36" s="496"/>
      <c r="Z36" s="306"/>
      <c r="AA36" s="116" t="s">
        <v>121</v>
      </c>
      <c r="AB36" s="116"/>
      <c r="AC36" s="116"/>
      <c r="AD36" s="496">
        <f>Hjælpeskema!E54</f>
        <v>0</v>
      </c>
      <c r="AE36" s="496"/>
      <c r="AF36" s="496"/>
      <c r="AG36" s="496"/>
      <c r="AH36" s="496"/>
      <c r="AI36" s="306"/>
      <c r="AJ36" s="116" t="s">
        <v>122</v>
      </c>
      <c r="AK36" s="113"/>
      <c r="AL36" s="183">
        <f>K36</f>
      </c>
      <c r="AM36" s="182"/>
      <c r="AN36" s="507">
        <f>Hjælpeskema!H122</f>
        <v>0</v>
      </c>
      <c r="AO36" s="507"/>
      <c r="AP36" s="507"/>
      <c r="AQ36" s="507"/>
      <c r="AR36" s="303"/>
      <c r="AW36" s="9"/>
      <c r="AX36" s="9"/>
      <c r="AY36" s="9"/>
      <c r="AZ36" s="9"/>
      <c r="BA36" s="9"/>
      <c r="BB36" s="9"/>
    </row>
    <row r="37" spans="1:55" ht="9" customHeight="1">
      <c r="A37" s="141"/>
      <c r="B37" s="179"/>
      <c r="C37" s="180"/>
      <c r="D37" s="180"/>
      <c r="E37" s="180"/>
      <c r="F37" s="180"/>
      <c r="G37" s="180"/>
      <c r="H37" s="180"/>
      <c r="I37" s="180"/>
      <c r="J37" s="180"/>
      <c r="K37" s="323"/>
      <c r="L37" s="323"/>
      <c r="M37" s="323"/>
      <c r="N37" s="323"/>
      <c r="O37" s="323"/>
      <c r="P37" s="32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59"/>
      <c r="AS37" s="159"/>
      <c r="AV37" s="64"/>
      <c r="AW37" s="64"/>
      <c r="AX37" s="64"/>
      <c r="AY37" s="64"/>
      <c r="AZ37" s="64"/>
      <c r="BA37" s="64"/>
      <c r="BB37" s="64"/>
      <c r="BC37" s="64"/>
    </row>
    <row r="38" spans="1:48" ht="12.75" customHeight="1">
      <c r="A38" s="185"/>
      <c r="B38" s="179" t="s">
        <v>259</v>
      </c>
      <c r="C38" s="113"/>
      <c r="D38" s="119"/>
      <c r="E38" s="159"/>
      <c r="F38" s="159"/>
      <c r="G38" s="159"/>
      <c r="H38" s="159"/>
      <c r="I38" s="113"/>
      <c r="J38" s="113"/>
      <c r="K38" s="186"/>
      <c r="L38" s="186"/>
      <c r="M38" s="186"/>
      <c r="N38" s="113"/>
      <c r="O38" s="496" t="str">
        <f>Hjælpeskema!M42</f>
        <v>-</v>
      </c>
      <c r="P38" s="496"/>
      <c r="Q38" s="496"/>
      <c r="R38" s="496"/>
      <c r="S38" s="496"/>
      <c r="T38" s="448"/>
      <c r="U38" s="255">
        <f>IF(Hjælpeskema!V42=TRUE,"x","")</f>
      </c>
      <c r="V38" s="349" t="s">
        <v>151</v>
      </c>
      <c r="X38" s="255">
        <f>IF(Hjælpeskema!W42=TRUE,"x","")</f>
      </c>
      <c r="Y38" s="349" t="s">
        <v>115</v>
      </c>
      <c r="Z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340"/>
      <c r="AP38" s="159"/>
      <c r="AQ38" s="159"/>
      <c r="AR38" s="159"/>
      <c r="AS38" s="159"/>
      <c r="AT38" s="3" t="s">
        <v>29</v>
      </c>
      <c r="AU38" s="3" t="e">
        <f>#REF!</f>
        <v>#REF!</v>
      </c>
      <c r="AV38" s="42"/>
    </row>
    <row r="39" spans="1:48" ht="9" customHeight="1">
      <c r="A39" s="185"/>
      <c r="B39" s="341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42"/>
      <c r="AP39" s="190"/>
      <c r="AQ39" s="190"/>
      <c r="AR39" s="190"/>
      <c r="AS39" s="190"/>
      <c r="AT39" s="19"/>
      <c r="AU39" s="19"/>
      <c r="AV39" s="42"/>
    </row>
    <row r="40" spans="1:48" ht="12.75" customHeight="1">
      <c r="A40" s="185"/>
      <c r="B40" s="130" t="s">
        <v>260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32"/>
      <c r="X40" s="132"/>
      <c r="Y40" s="132"/>
      <c r="Z40" s="136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9"/>
      <c r="AU40" s="19"/>
      <c r="AV40" s="42"/>
    </row>
    <row r="41" spans="1:48" ht="12.75" customHeight="1">
      <c r="A41" s="141"/>
      <c r="B41" s="255">
        <f>IF(Hjælpeskema!V55=TRUE,"x","")</f>
      </c>
      <c r="C41" s="151" t="s">
        <v>152</v>
      </c>
      <c r="D41" s="151"/>
      <c r="E41" s="151"/>
      <c r="F41" s="503">
        <f>Hjælpeskema!O57</f>
        <v>0</v>
      </c>
      <c r="G41" s="503"/>
      <c r="H41" s="503"/>
      <c r="I41" s="503"/>
      <c r="J41" s="503"/>
      <c r="K41" s="355"/>
      <c r="L41" s="191"/>
      <c r="M41" s="151" t="s">
        <v>121</v>
      </c>
      <c r="N41" s="315"/>
      <c r="O41" s="151"/>
      <c r="P41" s="503">
        <f>Hjælpeskema!O58</f>
        <v>0</v>
      </c>
      <c r="Q41" s="503"/>
      <c r="R41" s="503"/>
      <c r="S41" s="503"/>
      <c r="T41" s="503"/>
      <c r="U41" s="355"/>
      <c r="V41" s="355"/>
      <c r="W41" s="191"/>
      <c r="X41" s="151" t="s">
        <v>123</v>
      </c>
      <c r="Y41" s="151"/>
      <c r="Z41" s="151"/>
      <c r="AA41" s="503">
        <f>Hjælpeskema!O59</f>
        <v>0</v>
      </c>
      <c r="AB41" s="503"/>
      <c r="AC41" s="503"/>
      <c r="AD41" s="503"/>
      <c r="AE41" s="503"/>
      <c r="AF41" s="355"/>
      <c r="AG41" s="151" t="s">
        <v>121</v>
      </c>
      <c r="AH41" s="151"/>
      <c r="AI41" s="151"/>
      <c r="AJ41" s="503">
        <f>Hjælpeskema!O60</f>
        <v>0</v>
      </c>
      <c r="AK41" s="503"/>
      <c r="AL41" s="503"/>
      <c r="AM41" s="503"/>
      <c r="AN41" s="503"/>
      <c r="AO41" s="355"/>
      <c r="AP41" s="355"/>
      <c r="AQ41" s="255">
        <f>IF(Hjælpeskema!W55=TRUE,"x","")</f>
      </c>
      <c r="AR41" s="151" t="s">
        <v>115</v>
      </c>
      <c r="AS41" s="315"/>
      <c r="AT41" s="19" t="s">
        <v>30</v>
      </c>
      <c r="AU41" s="19" t="e">
        <f>#REF!</f>
        <v>#REF!</v>
      </c>
      <c r="AV41" s="42"/>
    </row>
    <row r="42" spans="1:54" ht="12.75" customHeight="1">
      <c r="A42" s="193"/>
      <c r="B42" s="373" t="s">
        <v>124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59"/>
      <c r="AF42" s="159"/>
      <c r="AG42" s="159"/>
      <c r="AH42" s="159"/>
      <c r="AI42" s="194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24" t="s">
        <v>31</v>
      </c>
      <c r="AU42" s="19" t="e">
        <f>#REF!</f>
        <v>#REF!</v>
      </c>
      <c r="AV42" s="11"/>
      <c r="AW42" s="9"/>
      <c r="AX42" s="11"/>
      <c r="AY42" s="55"/>
      <c r="AZ42" s="11"/>
      <c r="BA42" s="11"/>
      <c r="BB42" s="11"/>
    </row>
    <row r="43" spans="1:54" ht="6" customHeight="1">
      <c r="A43" s="193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290"/>
      <c r="AL43" s="159"/>
      <c r="AM43" s="159"/>
      <c r="AN43" s="159"/>
      <c r="AO43" s="159"/>
      <c r="AP43" s="159"/>
      <c r="AQ43" s="159"/>
      <c r="AR43" s="159"/>
      <c r="AS43" s="159"/>
      <c r="AT43" s="24"/>
      <c r="AU43" s="19"/>
      <c r="AV43" s="16"/>
      <c r="AW43" s="54"/>
      <c r="AX43" s="9"/>
      <c r="AY43" s="9"/>
      <c r="AZ43" s="54"/>
      <c r="BA43" s="9"/>
      <c r="BB43" s="5"/>
    </row>
    <row r="44" spans="1:48" ht="12.75" customHeight="1">
      <c r="A44" s="193"/>
      <c r="B44" s="255">
        <f>IF(Hjælpeskema!V61=TRUE,"x","")</f>
      </c>
      <c r="C44" s="529" t="str">
        <f>IF(Hjælpeskema!E35=0," The seafarer has been employed for less than 8 weeks before the 1st whole day lost through sickness. ",Hjælpeskema!E35-56)</f>
        <v> The seafarer has been employed for less than 8 weeks before the 1st whole day lost through sickness. </v>
      </c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19"/>
      <c r="AU44" s="19"/>
      <c r="AV44" s="42"/>
    </row>
    <row r="45" spans="1:48" ht="6" customHeight="1">
      <c r="A45" s="140"/>
      <c r="B45" s="159"/>
      <c r="C45" s="116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S45" s="159"/>
      <c r="AT45" s="19" t="s">
        <v>32</v>
      </c>
      <c r="AU45" s="19" t="e">
        <f>#REF!</f>
        <v>#REF!</v>
      </c>
      <c r="AV45" s="42"/>
    </row>
    <row r="46" spans="1:48" ht="12.75" customHeight="1">
      <c r="A46" s="343"/>
      <c r="B46" s="255">
        <f>IF(Hjælpeskema!V65=TRUE,"x","")</f>
      </c>
      <c r="C46" s="116" t="s">
        <v>309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S46" s="159"/>
      <c r="AT46" s="19"/>
      <c r="AU46" s="19"/>
      <c r="AV46" s="42"/>
    </row>
    <row r="47" spans="1:48" ht="6" customHeight="1">
      <c r="A47" s="140"/>
      <c r="B47" s="159"/>
      <c r="C47" s="116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9"/>
      <c r="AU47" s="19"/>
      <c r="AV47" s="42"/>
    </row>
    <row r="48" spans="1:48" ht="12.75">
      <c r="A48" s="344"/>
      <c r="B48" s="255">
        <f>'DP-blanket DK'!B48</f>
      </c>
      <c r="C48" s="532" t="str">
        <f>IF(Hjælpeskema!O40=0," Resignation / dismissal date set before start of illness.",Hjælpeskema!O40)</f>
        <v> Resignation / dismissal date set before start of illness.</v>
      </c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T48" s="345"/>
      <c r="AU48" s="345"/>
      <c r="AV48" s="345"/>
    </row>
    <row r="49" spans="1:43" ht="6" customHeight="1">
      <c r="A49" s="140"/>
      <c r="B49" s="116"/>
      <c r="C49" s="116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W49" s="346"/>
      <c r="X49" s="346"/>
      <c r="Y49" s="346"/>
      <c r="Z49" s="346"/>
      <c r="AA49" s="346"/>
      <c r="AB49" s="346"/>
      <c r="AC49" s="346"/>
      <c r="AD49" s="346"/>
      <c r="AE49" s="346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</row>
    <row r="50" spans="1:43" ht="12.75" customHeight="1">
      <c r="A50" s="140"/>
      <c r="B50" s="255">
        <f>IF(Hjælpeskema!V67=TRUE,"x","")</f>
      </c>
      <c r="C50" s="116" t="s">
        <v>266</v>
      </c>
      <c r="D50" s="159"/>
      <c r="E50" s="159"/>
      <c r="F50" s="159"/>
      <c r="G50" s="159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124"/>
      <c r="AG50" s="124"/>
      <c r="AH50" s="118"/>
      <c r="AI50" s="124"/>
      <c r="AJ50" s="124"/>
      <c r="AK50" s="124"/>
      <c r="AL50" s="124"/>
      <c r="AM50" s="124"/>
      <c r="AN50" s="124"/>
      <c r="AO50" s="124"/>
      <c r="AP50" s="124"/>
      <c r="AQ50" s="124"/>
    </row>
    <row r="51" spans="1:48" ht="7.5" customHeight="1">
      <c r="A51" s="140"/>
      <c r="B51" s="341"/>
      <c r="C51" s="315"/>
      <c r="D51" s="315"/>
      <c r="E51" s="315"/>
      <c r="F51" s="315"/>
      <c r="G51" s="315"/>
      <c r="H51" s="315"/>
      <c r="I51" s="315"/>
      <c r="J51" s="315"/>
      <c r="K51" s="315"/>
      <c r="L51" s="190"/>
      <c r="M51" s="315"/>
      <c r="N51" s="315"/>
      <c r="O51" s="315"/>
      <c r="P51" s="315"/>
      <c r="Q51" s="315"/>
      <c r="R51" s="315"/>
      <c r="S51" s="315"/>
      <c r="T51" s="315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"/>
      <c r="AU51" s="19"/>
      <c r="AV51" s="42"/>
    </row>
    <row r="52" spans="1:48" ht="12.75" customHeight="1">
      <c r="A52" s="140"/>
      <c r="B52" s="116" t="s">
        <v>301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G52" s="526" t="s">
        <v>261</v>
      </c>
      <c r="AH52" s="526"/>
      <c r="AI52" s="347"/>
      <c r="AJ52" s="347"/>
      <c r="AK52" s="533" t="s">
        <v>221</v>
      </c>
      <c r="AN52" s="347"/>
      <c r="AO52" s="535">
        <v>20</v>
      </c>
      <c r="AP52" s="535"/>
      <c r="AR52" s="278"/>
      <c r="AS52" s="290"/>
      <c r="AT52" s="19"/>
      <c r="AU52" s="19"/>
      <c r="AV52" s="42"/>
    </row>
    <row r="53" spans="1:48" ht="10.5" customHeight="1">
      <c r="A53" s="140"/>
      <c r="B53" s="116" t="s">
        <v>304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G53" s="527"/>
      <c r="AH53" s="527"/>
      <c r="AI53" s="348"/>
      <c r="AJ53" s="348"/>
      <c r="AK53" s="534"/>
      <c r="AN53" s="348"/>
      <c r="AO53" s="536"/>
      <c r="AP53" s="536"/>
      <c r="AR53" s="278"/>
      <c r="AS53" s="290"/>
      <c r="AT53" s="19"/>
      <c r="AU53" s="19"/>
      <c r="AV53" s="42"/>
    </row>
    <row r="54" spans="1:48" ht="10.5" customHeight="1">
      <c r="A54" s="140"/>
      <c r="B54" s="116" t="s">
        <v>262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19"/>
      <c r="AU54" s="19"/>
      <c r="AV54" s="42"/>
    </row>
    <row r="55" spans="1:48" ht="10.5" customHeight="1">
      <c r="A55" s="140"/>
      <c r="B55" s="116" t="s">
        <v>263</v>
      </c>
      <c r="C55" s="118"/>
      <c r="D55" s="118"/>
      <c r="E55" s="118"/>
      <c r="F55" s="116"/>
      <c r="G55" s="118"/>
      <c r="H55" s="116"/>
      <c r="I55" s="116"/>
      <c r="J55" s="56"/>
      <c r="K55" s="271"/>
      <c r="L55" s="118"/>
      <c r="M55" s="118"/>
      <c r="N55" s="118"/>
      <c r="O55" s="118"/>
      <c r="P55" s="118"/>
      <c r="Q55" s="271"/>
      <c r="R55" s="271"/>
      <c r="S55" s="272"/>
      <c r="T55" s="272"/>
      <c r="U55" s="113"/>
      <c r="V55" s="113"/>
      <c r="W55" s="56"/>
      <c r="X55" s="56"/>
      <c r="Y55" s="56"/>
      <c r="Z55" s="56"/>
      <c r="AA55" s="56"/>
      <c r="AB55" s="56"/>
      <c r="AC55" s="56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72"/>
      <c r="AT55" s="19"/>
      <c r="AU55" s="19"/>
      <c r="AV55" s="42"/>
    </row>
    <row r="56" spans="1:48" ht="12.75" customHeight="1">
      <c r="A56" s="140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59"/>
      <c r="M56" s="159"/>
      <c r="N56" s="159"/>
      <c r="O56" s="159"/>
      <c r="P56" s="159"/>
      <c r="Q56" s="159"/>
      <c r="R56" s="159"/>
      <c r="S56" s="159"/>
      <c r="T56" s="159"/>
      <c r="U56" s="197"/>
      <c r="V56" s="197"/>
      <c r="W56" s="197"/>
      <c r="X56" s="197"/>
      <c r="Y56" s="113"/>
      <c r="Z56" s="113"/>
      <c r="AA56" s="113"/>
      <c r="AB56" s="113"/>
      <c r="AC56" s="113"/>
      <c r="AG56" s="371" t="s">
        <v>125</v>
      </c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77"/>
      <c r="AS56" s="198"/>
      <c r="AT56" s="19"/>
      <c r="AU56" s="19"/>
      <c r="AV56" s="42"/>
    </row>
    <row r="57" spans="1:48" ht="5.25" customHeight="1">
      <c r="A57" s="137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9"/>
      <c r="AU57" s="19"/>
      <c r="AV57" s="42"/>
    </row>
    <row r="58" spans="1:48" ht="12" customHeight="1">
      <c r="A58" s="137"/>
      <c r="B58" s="168" t="s">
        <v>126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99"/>
      <c r="AM58" s="199"/>
      <c r="AN58" s="199"/>
      <c r="AO58" s="199"/>
      <c r="AP58" s="199"/>
      <c r="AQ58" s="199"/>
      <c r="AR58" s="199"/>
      <c r="AS58" s="199"/>
      <c r="AT58" s="19"/>
      <c r="AU58" s="19"/>
      <c r="AV58" s="42"/>
    </row>
    <row r="59" spans="1:48" ht="6" customHeight="1">
      <c r="A59" s="140"/>
      <c r="B59" s="200" t="s">
        <v>74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9"/>
      <c r="AU59" s="19"/>
      <c r="AV59" s="2"/>
    </row>
    <row r="60" spans="1:48" ht="12.75" customHeight="1">
      <c r="A60" s="140"/>
      <c r="B60" s="119" t="s">
        <v>145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13"/>
      <c r="Q60" s="113"/>
      <c r="R60" s="201">
        <f>IF(Y82="ja","x",IF(Y82="j","x",""))</f>
      </c>
      <c r="S60" s="119" t="s">
        <v>151</v>
      </c>
      <c r="T60" s="349"/>
      <c r="V60" s="201">
        <f>IF(AB82="ja","x",IF(AB82="j","x",""))</f>
      </c>
      <c r="W60" s="119" t="s">
        <v>115</v>
      </c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19"/>
      <c r="AK60" s="119"/>
      <c r="AL60" s="119"/>
      <c r="AM60" s="119"/>
      <c r="AN60" s="142"/>
      <c r="AO60" s="159"/>
      <c r="AP60" s="159"/>
      <c r="AQ60" s="159"/>
      <c r="AR60" s="159"/>
      <c r="AS60" s="159"/>
      <c r="AT60" s="19"/>
      <c r="AU60" s="19"/>
      <c r="AV60" s="2"/>
    </row>
    <row r="61" spans="1:48" ht="7.5" customHeight="1">
      <c r="A61" s="140"/>
      <c r="B61" s="159"/>
      <c r="C61" s="159"/>
      <c r="D61" s="159"/>
      <c r="E61" s="159"/>
      <c r="F61" s="159"/>
      <c r="G61" s="159"/>
      <c r="H61" s="142"/>
      <c r="I61" s="159"/>
      <c r="J61" s="159"/>
      <c r="K61" s="142"/>
      <c r="L61" s="159"/>
      <c r="M61" s="159"/>
      <c r="N61" s="159"/>
      <c r="O61" s="159"/>
      <c r="P61" s="113"/>
      <c r="Q61" s="113"/>
      <c r="R61" s="142"/>
      <c r="S61" s="349"/>
      <c r="T61" s="349"/>
      <c r="U61" s="142"/>
      <c r="V61" s="142"/>
      <c r="W61" s="374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19"/>
      <c r="AK61" s="119"/>
      <c r="AL61" s="119"/>
      <c r="AM61" s="119"/>
      <c r="AN61" s="142"/>
      <c r="AO61" s="159"/>
      <c r="AP61" s="159"/>
      <c r="AQ61" s="159"/>
      <c r="AR61" s="159"/>
      <c r="AS61" s="159"/>
      <c r="AT61" s="19"/>
      <c r="AU61" s="19"/>
      <c r="AV61" s="2"/>
    </row>
    <row r="62" spans="1:48" ht="12.75" customHeight="1">
      <c r="A62" s="350"/>
      <c r="B62" s="119" t="s">
        <v>146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13"/>
      <c r="Q62" s="113"/>
      <c r="R62" s="201">
        <f>IF(Y84="ja","x",IF(Y84="j","x",""))</f>
      </c>
      <c r="S62" s="119" t="s">
        <v>151</v>
      </c>
      <c r="T62" s="349"/>
      <c r="V62" s="201">
        <f>IF(AB84="ja","x",IF(AB84="j","x",""))</f>
      </c>
      <c r="W62" s="119" t="s">
        <v>276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19" t="s">
        <v>221</v>
      </c>
      <c r="AM62" s="119"/>
      <c r="AN62" s="119"/>
      <c r="AO62" s="545">
        <v>20</v>
      </c>
      <c r="AP62" s="545"/>
      <c r="AR62" s="159"/>
      <c r="AS62" s="159"/>
      <c r="AT62" s="19"/>
      <c r="AU62" s="19"/>
      <c r="AV62" s="2"/>
    </row>
    <row r="63" spans="1:48" ht="18" customHeight="1">
      <c r="A63" s="351"/>
      <c r="B63" s="375" t="s">
        <v>302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13"/>
      <c r="Q63" s="113"/>
      <c r="R63" s="274"/>
      <c r="S63" s="142"/>
      <c r="T63" s="159"/>
      <c r="U63" s="274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13"/>
      <c r="AG63" s="142"/>
      <c r="AH63" s="142"/>
      <c r="AI63" s="142"/>
      <c r="AJ63" s="142"/>
      <c r="AK63" s="159"/>
      <c r="AL63" s="159"/>
      <c r="AM63" s="159"/>
      <c r="AN63" s="159"/>
      <c r="AO63" s="159"/>
      <c r="AP63" s="159"/>
      <c r="AQ63" s="159"/>
      <c r="AR63" s="159"/>
      <c r="AS63" s="159"/>
      <c r="AT63" s="19"/>
      <c r="AU63" s="19"/>
      <c r="AV63" s="2"/>
    </row>
    <row r="64" spans="1:48" ht="10.5" customHeight="1">
      <c r="A64" s="351"/>
      <c r="B64" s="203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42"/>
      <c r="T64" s="159"/>
      <c r="U64" s="159"/>
      <c r="V64" s="142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519"/>
      <c r="AT64" s="19"/>
      <c r="AU64" s="19"/>
      <c r="AV64" s="2"/>
    </row>
    <row r="65" spans="1:48" ht="12.75" customHeight="1">
      <c r="A65" s="350"/>
      <c r="B65" s="119" t="s">
        <v>148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201">
        <f>IF(Y87="ja","x",IF(Y87="j","x",""))</f>
      </c>
      <c r="S65" s="119" t="s">
        <v>151</v>
      </c>
      <c r="T65" s="116"/>
      <c r="V65" s="155">
        <f>IF(AB87="ja","x",IF(AB87="j","x",""))</f>
      </c>
      <c r="W65" s="119" t="s">
        <v>115</v>
      </c>
      <c r="X65" s="113"/>
      <c r="Y65" s="113"/>
      <c r="Z65" s="113"/>
      <c r="AA65" s="159"/>
      <c r="AB65" s="159"/>
      <c r="AG65" s="276" t="s">
        <v>264</v>
      </c>
      <c r="AH65" s="276"/>
      <c r="AI65" s="276"/>
      <c r="AJ65" s="276"/>
      <c r="AK65" s="276" t="s">
        <v>221</v>
      </c>
      <c r="AM65" s="276"/>
      <c r="AN65" s="276"/>
      <c r="AO65" s="540">
        <v>20</v>
      </c>
      <c r="AP65" s="540"/>
      <c r="AR65" s="198"/>
      <c r="AS65" s="519"/>
      <c r="AT65" s="19"/>
      <c r="AU65" s="19"/>
      <c r="AV65" s="2"/>
    </row>
    <row r="66" spans="1:48" ht="12.75" customHeight="1">
      <c r="A66" s="350"/>
      <c r="B66" s="124" t="s">
        <v>147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98"/>
      <c r="AG66" s="276"/>
      <c r="AH66" s="276"/>
      <c r="AI66" s="276"/>
      <c r="AJ66" s="276"/>
      <c r="AK66" s="276"/>
      <c r="AL66" s="276"/>
      <c r="AM66" s="276"/>
      <c r="AN66" s="276"/>
      <c r="AO66" s="198"/>
      <c r="AP66" s="198"/>
      <c r="AQ66" s="198"/>
      <c r="AR66" s="198"/>
      <c r="AS66" s="275"/>
      <c r="AT66" s="19"/>
      <c r="AU66" s="19"/>
      <c r="AV66" s="2"/>
    </row>
    <row r="67" spans="1:48" ht="12.75" customHeight="1">
      <c r="A67" s="350"/>
      <c r="B67" s="124" t="s">
        <v>144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59"/>
      <c r="Y67" s="159"/>
      <c r="Z67" s="159"/>
      <c r="AA67" s="159"/>
      <c r="AB67" s="159"/>
      <c r="AC67" s="113"/>
      <c r="AG67" s="204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519"/>
      <c r="AT67" s="19"/>
      <c r="AU67" s="19"/>
      <c r="AV67" s="2"/>
    </row>
    <row r="68" spans="1:48" ht="0.75" customHeight="1">
      <c r="A68" s="350"/>
      <c r="B68" s="113"/>
      <c r="C68" s="113"/>
      <c r="D68" s="113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15"/>
      <c r="S68" s="113"/>
      <c r="U68" s="113"/>
      <c r="W68" s="56"/>
      <c r="X68" s="56"/>
      <c r="Y68" s="56"/>
      <c r="Z68" s="56"/>
      <c r="AA68" s="56"/>
      <c r="AB68" s="56"/>
      <c r="AC68" s="56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519"/>
      <c r="AT68" s="19"/>
      <c r="AU68" s="19"/>
      <c r="AV68" s="2"/>
    </row>
    <row r="69" spans="1:48" ht="12.75" customHeight="1">
      <c r="A69" s="544" t="s">
        <v>321</v>
      </c>
      <c r="B69" s="159"/>
      <c r="E69" s="528" t="s">
        <v>128</v>
      </c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113"/>
      <c r="T69" s="113"/>
      <c r="U69" s="113"/>
      <c r="V69" s="113"/>
      <c r="W69" s="113"/>
      <c r="X69" s="113"/>
      <c r="Y69" s="113"/>
      <c r="Z69" s="113"/>
      <c r="AA69" s="113"/>
      <c r="AB69" s="56"/>
      <c r="AG69" s="370" t="s">
        <v>127</v>
      </c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5"/>
      <c r="AT69" s="19"/>
      <c r="AU69" s="19"/>
      <c r="AV69" s="2"/>
    </row>
    <row r="70" spans="1:48" ht="12.75" customHeight="1">
      <c r="A70" s="544"/>
      <c r="B70" s="147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206"/>
      <c r="P70" s="206"/>
      <c r="Q70" s="206"/>
      <c r="R70" s="206"/>
      <c r="S70" s="206"/>
      <c r="T70" s="206"/>
      <c r="U70" s="206"/>
      <c r="V70" s="148"/>
      <c r="W70" s="148"/>
      <c r="X70" s="148"/>
      <c r="Y70" s="148"/>
      <c r="Z70" s="148"/>
      <c r="AA70" s="190"/>
      <c r="AB70" s="190"/>
      <c r="AC70" s="320"/>
      <c r="AD70" s="320"/>
      <c r="AE70" s="320"/>
      <c r="AF70" s="320"/>
      <c r="AG70" s="160" t="s">
        <v>129</v>
      </c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206"/>
      <c r="AT70" s="19"/>
      <c r="AU70" s="19"/>
      <c r="AV70" s="2"/>
    </row>
    <row r="71" spans="1:48" ht="12.75">
      <c r="A71" s="4"/>
      <c r="C71" s="116"/>
      <c r="G71" s="159"/>
      <c r="H71" s="159"/>
      <c r="I71" s="159"/>
      <c r="J71" s="251"/>
      <c r="K71" s="251"/>
      <c r="L71" s="251"/>
      <c r="M71" s="251"/>
      <c r="N71" s="116"/>
      <c r="O71" s="159"/>
      <c r="P71" s="159"/>
      <c r="Q71" s="159"/>
      <c r="R71" s="258"/>
      <c r="S71" s="258"/>
      <c r="T71" s="116"/>
      <c r="U71" s="258"/>
      <c r="Y71" s="116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10"/>
      <c r="AM71" s="10"/>
      <c r="AN71" s="10"/>
      <c r="AO71" s="10"/>
      <c r="AP71" s="10"/>
      <c r="AQ71" s="10"/>
      <c r="AR71" s="10"/>
      <c r="AS71" s="10"/>
      <c r="AT71" s="19"/>
      <c r="AU71" s="19"/>
      <c r="AV71" s="2"/>
    </row>
    <row r="72" spans="1:48" ht="12.75">
      <c r="A72" s="12"/>
      <c r="AA72" s="253"/>
      <c r="AB72" s="253"/>
      <c r="AC72" s="253"/>
      <c r="AD72" s="253"/>
      <c r="AE72" s="253"/>
      <c r="AF72" s="253"/>
      <c r="AG72" s="203"/>
      <c r="AH72" s="203"/>
      <c r="AI72" s="203"/>
      <c r="AJ72" s="203"/>
      <c r="AK72" s="113"/>
      <c r="AL72" s="142"/>
      <c r="AM72" s="159"/>
      <c r="AN72" s="163"/>
      <c r="AO72" s="159"/>
      <c r="AP72" s="159"/>
      <c r="AQ72" s="159"/>
      <c r="AR72" s="159"/>
      <c r="AS72" s="159"/>
      <c r="AT72" s="280"/>
      <c r="AU72" s="280"/>
      <c r="AV72" s="42"/>
    </row>
    <row r="73" spans="1:48" ht="12.75">
      <c r="A73" s="137"/>
      <c r="AS73" s="353"/>
      <c r="AT73" s="280"/>
      <c r="AU73" s="280"/>
      <c r="AV73" s="42"/>
    </row>
    <row r="74" spans="1:48" ht="12.75">
      <c r="A74" s="137"/>
      <c r="B74" s="116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354"/>
      <c r="AH74" s="116"/>
      <c r="AI74" s="116"/>
      <c r="AJ74" s="116"/>
      <c r="AK74" s="116"/>
      <c r="AL74" s="353"/>
      <c r="AM74" s="353"/>
      <c r="AN74" s="353"/>
      <c r="AO74" s="353"/>
      <c r="AP74" s="353"/>
      <c r="AQ74" s="353"/>
      <c r="AR74" s="353"/>
      <c r="AS74" s="159"/>
      <c r="AT74" s="280"/>
      <c r="AU74" s="280"/>
      <c r="AV74" s="282"/>
    </row>
    <row r="75" spans="1:48" ht="12.75">
      <c r="A75" s="137"/>
      <c r="B75" s="116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Q75" s="159"/>
      <c r="AR75" s="159"/>
      <c r="AS75" s="159"/>
      <c r="AT75" s="280"/>
      <c r="AU75" s="280"/>
      <c r="AV75" s="282"/>
    </row>
    <row r="76" spans="1:45" ht="12.75">
      <c r="A76" s="137"/>
      <c r="B76" s="116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</row>
    <row r="77" spans="1:45" ht="12.75">
      <c r="A77" s="137"/>
      <c r="B77" s="116"/>
      <c r="C77" s="118"/>
      <c r="D77" s="118"/>
      <c r="E77" s="118"/>
      <c r="F77" s="116"/>
      <c r="G77" s="118"/>
      <c r="H77" s="116"/>
      <c r="I77" s="116"/>
      <c r="J77" s="56"/>
      <c r="K77" s="271"/>
      <c r="L77" s="118"/>
      <c r="M77" s="118"/>
      <c r="N77" s="118"/>
      <c r="O77" s="118"/>
      <c r="P77" s="118"/>
      <c r="Q77" s="271"/>
      <c r="R77" s="271"/>
      <c r="S77" s="272"/>
      <c r="T77" s="272"/>
      <c r="U77" s="113"/>
      <c r="V77" s="113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</row>
    <row r="78" spans="1:45" ht="12.75">
      <c r="A78" s="137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59"/>
      <c r="M78" s="159"/>
      <c r="N78" s="159"/>
      <c r="O78" s="159"/>
      <c r="P78" s="159"/>
      <c r="Q78" s="159"/>
      <c r="R78" s="159"/>
      <c r="S78" s="159"/>
      <c r="T78" s="159"/>
      <c r="U78" s="197"/>
      <c r="V78" s="197"/>
      <c r="W78" s="197"/>
      <c r="X78" s="197"/>
      <c r="Y78" s="113"/>
      <c r="Z78" s="113"/>
      <c r="AA78" s="113"/>
      <c r="AB78" s="113"/>
      <c r="AC78" s="113"/>
      <c r="AD78" s="113"/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P78" s="520"/>
      <c r="AQ78" s="198"/>
      <c r="AR78" s="198"/>
      <c r="AS78" s="198"/>
    </row>
    <row r="79" spans="1:45" ht="12.75">
      <c r="A79" s="137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</row>
    <row r="80" spans="2:45" ht="12.75">
      <c r="B80" s="203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42"/>
      <c r="T80" s="159"/>
      <c r="U80" s="159"/>
      <c r="V80" s="142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</row>
    <row r="81" spans="2:45" ht="12.75"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42"/>
      <c r="T81" s="159"/>
      <c r="U81" s="159"/>
      <c r="V81" s="142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</row>
    <row r="82" spans="2:45" ht="12.7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59"/>
      <c r="R82" s="274"/>
      <c r="S82" s="142"/>
      <c r="T82" s="159"/>
      <c r="U82" s="274"/>
      <c r="V82" s="142"/>
      <c r="W82" s="113"/>
      <c r="X82" s="159"/>
      <c r="Y82" s="159"/>
      <c r="Z82" s="159"/>
      <c r="AA82" s="159"/>
      <c r="AB82" s="159"/>
      <c r="AC82" s="113"/>
      <c r="AD82" s="204"/>
      <c r="AE82" s="531"/>
      <c r="AF82" s="531"/>
      <c r="AG82" s="531"/>
      <c r="AH82" s="531"/>
      <c r="AI82" s="531"/>
      <c r="AJ82" s="531"/>
      <c r="AK82" s="531"/>
      <c r="AL82" s="531"/>
      <c r="AM82" s="531"/>
      <c r="AN82" s="531"/>
      <c r="AO82" s="531"/>
      <c r="AP82" s="531"/>
      <c r="AQ82" s="204"/>
      <c r="AR82" s="205"/>
      <c r="AS82" s="205"/>
    </row>
    <row r="83" spans="2:45" ht="12.75">
      <c r="B83" s="163"/>
      <c r="C83" s="163"/>
      <c r="D83" s="163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</row>
    <row r="84" spans="2:45" ht="12.75"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42"/>
      <c r="R84" s="142"/>
      <c r="S84" s="113"/>
      <c r="T84" s="113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</row>
    <row r="85" spans="2:45" ht="12.75">
      <c r="B85" s="163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185"/>
      <c r="P85" s="185"/>
      <c r="Q85" s="185"/>
      <c r="R85" s="185"/>
      <c r="S85" s="185"/>
      <c r="T85" s="185"/>
      <c r="U85" s="185"/>
      <c r="V85" s="163"/>
      <c r="W85" s="163"/>
      <c r="X85" s="163"/>
      <c r="Y85" s="163"/>
      <c r="Z85" s="163"/>
      <c r="AA85" s="159"/>
      <c r="AB85" s="159"/>
      <c r="AC85" s="159"/>
      <c r="AD85" s="159"/>
      <c r="AE85" s="539"/>
      <c r="AF85" s="539"/>
      <c r="AG85" s="539"/>
      <c r="AH85" s="539"/>
      <c r="AI85" s="539"/>
      <c r="AJ85" s="539"/>
      <c r="AK85" s="539"/>
      <c r="AL85" s="539"/>
      <c r="AM85" s="539"/>
      <c r="AN85" s="539"/>
      <c r="AO85" s="539"/>
      <c r="AP85" s="539"/>
      <c r="AQ85" s="185"/>
      <c r="AR85" s="185"/>
      <c r="AS85" s="185"/>
    </row>
    <row r="86" spans="2:45" ht="12.75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</row>
  </sheetData>
  <sheetProtection password="CC62" sheet="1" formatRows="0" selectLockedCells="1" selectUnlockedCells="1"/>
  <mergeCells count="50">
    <mergeCell ref="L35:P35"/>
    <mergeCell ref="AN34:AR34"/>
    <mergeCell ref="AN35:AR35"/>
    <mergeCell ref="O38:S38"/>
    <mergeCell ref="A69:A70"/>
    <mergeCell ref="AO62:AP62"/>
    <mergeCell ref="U35:Y35"/>
    <mergeCell ref="U36:Y36"/>
    <mergeCell ref="AD35:AH35"/>
    <mergeCell ref="M36:P36"/>
    <mergeCell ref="H15:L15"/>
    <mergeCell ref="Y15:AC15"/>
    <mergeCell ref="AE15:AG15"/>
    <mergeCell ref="Y17:AC17"/>
    <mergeCell ref="J23:P23"/>
    <mergeCell ref="AH28:AS28"/>
    <mergeCell ref="S28:AG28"/>
    <mergeCell ref="B28:R28"/>
    <mergeCell ref="AN21:AS21"/>
    <mergeCell ref="E23:I23"/>
    <mergeCell ref="F41:J41"/>
    <mergeCell ref="P41:T41"/>
    <mergeCell ref="AD36:AH36"/>
    <mergeCell ref="AN36:AQ36"/>
    <mergeCell ref="AE3:AH3"/>
    <mergeCell ref="AD4:AH4"/>
    <mergeCell ref="B13:I13"/>
    <mergeCell ref="AN13:AS13"/>
    <mergeCell ref="Y14:AC14"/>
    <mergeCell ref="E21:I21"/>
    <mergeCell ref="U34:Y34"/>
    <mergeCell ref="AD34:AH34"/>
    <mergeCell ref="AH30:AU30"/>
    <mergeCell ref="S30:AF30"/>
    <mergeCell ref="L34:P34"/>
    <mergeCell ref="C85:N85"/>
    <mergeCell ref="AE85:AP85"/>
    <mergeCell ref="AS64:AS65"/>
    <mergeCell ref="AO65:AP65"/>
    <mergeCell ref="AS67:AS68"/>
    <mergeCell ref="AE78:AP78"/>
    <mergeCell ref="E69:R69"/>
    <mergeCell ref="AA41:AE41"/>
    <mergeCell ref="C44:AS44"/>
    <mergeCell ref="AE82:AP82"/>
    <mergeCell ref="C48:AA48"/>
    <mergeCell ref="AG52:AH53"/>
    <mergeCell ref="AK52:AK53"/>
    <mergeCell ref="AO52:AP53"/>
    <mergeCell ref="AJ41:AN41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</dc:creator>
  <cp:keywords/>
  <dc:description/>
  <cp:lastModifiedBy>Marie-Louise Hammer Marker</cp:lastModifiedBy>
  <cp:lastPrinted>2021-03-11T14:06:20Z</cp:lastPrinted>
  <dcterms:created xsi:type="dcterms:W3CDTF">2002-09-19T08:16:22Z</dcterms:created>
  <dcterms:modified xsi:type="dcterms:W3CDTF">2023-02-28T11:50:32Z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